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supuesto" sheetId="1" state="visible" r:id="rId3"/>
    <sheet name="Cálculo de cargas" sheetId="2" state="visible" r:id="rId4"/>
    <sheet name="Supuesto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<sst xmlns="http://schemas.openxmlformats.org/spreadsheetml/2006/main" count="476" uniqueCount="343">
  <si>
    <t xml:space="preserve">PRESUPUESTO ELÉCTRICO — EDIFICIO RESIDENCIAL 14 PLANTAS (MADRID)</t>
  </si>
  <si>
    <t xml:space="preserve">14 plantas vivienda (112 viv. est., 8/planta) · entresuelo (10 oficinas + trasteros) · 5 locales PB · 3 sótanos garaje 117 plazas (6 puntos de recarga VE = 5%)</t>
  </si>
  <si>
    <t xml:space="preserve">Comercializadora: Endesa Energía · Distribuidora de zona en Madrid: i-DE (Iberdrola) — las CGP, cajas y módulos deben ser homologados por i-DE (no por e-distribución)</t>
  </si>
  <si>
    <t xml:space="preserve">LEYENDA: ROJO = cajas del cuarto de contadores · AZUL CLARO = desglose de esas cajas (incluido en el precio de la caja) · NEGRO = resto · AMARILLO = rellena el electricista (precios, horas, %). Los METROS DE CABLE son ESTIMACIÓN sobre plano.</t>
  </si>
  <si>
    <t xml:space="preserve">Fecha: 15/09/2026 · Documento interno ElectroAsesor — el PDF para el cliente final se genera aparte (sin GG ni beneficio).</t>
  </si>
  <si>
    <t xml:space="preserve">Nº</t>
  </si>
  <si>
    <t xml:space="preserve">Concepto</t>
  </si>
  <si>
    <t xml:space="preserve">Ud</t>
  </si>
  <si>
    <t xml:space="preserve">Cantidad</t>
  </si>
  <si>
    <t xml:space="preserve">Precio ud (€)</t>
  </si>
  <si>
    <t xml:space="preserve">Importe (€)</t>
  </si>
  <si>
    <t xml:space="preserve">Notas</t>
  </si>
  <si>
    <t xml:space="preserve">C.1</t>
  </si>
  <si>
    <t xml:space="preserve">ACOMETIDA, CGP, CENTRO DE TRANSFORMACIÓN Y LGA (ITC-BT-11/12/13/14)</t>
  </si>
  <si>
    <t xml:space="preserve">1.1</t>
  </si>
  <si>
    <t xml:space="preserve">Caja general de protección CGP homologada i-DE (esquema 10/BUC), bases NH-2 y fusibles gG 160 A por línea</t>
  </si>
  <si>
    <t xml:space="preserve">ud</t>
  </si>
  <si>
    <t xml:space="preserve">Id≈128 A por LGA (637 kW/8, 400 V, cosφ 0,9) · In 160 A ≤ Iz 3×150+95 mm² → cumple regla protección ≤ cable</t>
  </si>
  <si>
    <t xml:space="preserve">1.2</t>
  </si>
  <si>
    <t xml:space="preserve">LGA conductor RZ1-K(AS) 0,6/1 kV Cu 3×150+95 mm², bajo tubo</t>
  </si>
  <si>
    <t xml:space="preserve">m</t>
  </si>
  <si>
    <t xml:space="preserve">8 LGA × ~20 m · caída ≈0,12% ≤ 0,5% (ITC-BT-14) · sección A CONFIRMAR POR INGENIERO</t>
  </si>
  <si>
    <t xml:space="preserve">1.3</t>
  </si>
  <si>
    <t xml:space="preserve">Tubo rígido Ø160 mm no propagador de llama para LGA</t>
  </si>
  <si>
    <t xml:space="preserve">Estimación</t>
  </si>
  <si>
    <t xml:space="preserve">1.4</t>
  </si>
  <si>
    <t xml:space="preserve">Derechos de acometida / entronque i-DE</t>
  </si>
  <si>
    <t xml:space="preserve">PA</t>
  </si>
  <si>
    <t xml:space="preserve">Según carta de condiciones técnico-económicas</t>
  </si>
  <si>
    <t xml:space="preserve">1.5</t>
  </si>
  <si>
    <t xml:space="preserve">Reserva y cesión de local para centro de transformación + obra civil</t>
  </si>
  <si>
    <t xml:space="preserve">Previsión ~637 kW ≫ 100 kW: CT propio en el edificio muy probable — A CONFIRMAR con i-DE</t>
  </si>
  <si>
    <t xml:space="preserve">1.6</t>
  </si>
  <si>
    <t xml:space="preserve">Celdas de MT, transformador y cuadro BT del centro de transformación</t>
  </si>
  <si>
    <t xml:space="preserve">Solo si i-DE exige CT en el edificio · potencia del trafo (630/1000 kVA) A CONFIRMAR POR INGENIERO</t>
  </si>
  <si>
    <t xml:space="preserve">(línea libre — añade material)</t>
  </si>
  <si>
    <t xml:space="preserve">C.2</t>
  </si>
  <si>
    <t xml:space="preserve">CENTRALIZACIÓN DE CONTADORES — LOCAL DE CONTADORES (ITC-BT-16) · 130 suministros: 112 viv + 5 locales + 10 oficinas + SSGG + garaje + VE · 8 centralizaciones</t>
  </si>
  <si>
    <t xml:space="preserve">2.1</t>
  </si>
  <si>
    <t xml:space="preserve">Módulo interruptor general de maniobra (IGM) 250 A</t>
  </si>
  <si>
    <t xml:space="preserve">Obligatorio &gt;90 kW por centralización (ITC-BT-16)</t>
  </si>
  <si>
    <t xml:space="preserve">· Interruptor de corte en carga 250 A IV polos</t>
  </si>
  <si>
    <t xml:space="preserve">— incluido —</t>
  </si>
  <si>
    <t xml:space="preserve">Incluido en 2.1</t>
  </si>
  <si>
    <t xml:space="preserve">· Envolvente aislante precintable, autoextinguible 960 °C</t>
  </si>
  <si>
    <t xml:space="preserve">2.2</t>
  </si>
  <si>
    <t xml:space="preserve">Módulo de embarrado general y fusibles de seguridad</t>
  </si>
  <si>
    <t xml:space="preserve">· Embarrado de pletina Cu 250 A con soportes</t>
  </si>
  <si>
    <t xml:space="preserve">Incluido en 2.2</t>
  </si>
  <si>
    <t xml:space="preserve">· Juego bases cortacircuitos BUC 22×58 + fusibles gG por suministro</t>
  </si>
  <si>
    <t xml:space="preserve">jgo</t>
  </si>
  <si>
    <t xml:space="preserve">Incluido en 2.2 · calibre según DI, A CONFIRMAR</t>
  </si>
  <si>
    <t xml:space="preserve">2.3</t>
  </si>
  <si>
    <t xml:space="preserve">Módulo de medida contadores MONOFÁSICOS (4 posiciones)</t>
  </si>
  <si>
    <t xml:space="preserve">112 viviendas</t>
  </si>
  <si>
    <t xml:space="preserve">· Placa portacontadores 4 pos., mirilla, tapas precintables</t>
  </si>
  <si>
    <t xml:space="preserve">Incluido en 2.3</t>
  </si>
  <si>
    <t xml:space="preserve">· Cableado interior 10 mm² libre halógenos + bornes precintables</t>
  </si>
  <si>
    <t xml:space="preserve">· (Los contadores los aporta la distribuidora — telegestión; no se presupuestan)</t>
  </si>
  <si>
    <t xml:space="preserve">—</t>
  </si>
  <si>
    <t xml:space="preserve">2.4</t>
  </si>
  <si>
    <t xml:space="preserve">Módulo de medida contadores TRIFÁSICOS (2 posiciones)</t>
  </si>
  <si>
    <t xml:space="preserve">5 locales + 10 oficinas + SSGG + garaje + VE = 18 suministros</t>
  </si>
  <si>
    <t xml:space="preserve">· Placa 2 pos. trifásicas, cableado 16 mm² LH, bornes precintables</t>
  </si>
  <si>
    <t xml:space="preserve">Incluido en 2.4</t>
  </si>
  <si>
    <t xml:space="preserve">2.5</t>
  </si>
  <si>
    <t xml:space="preserve">Módulo de embarrado de protección y bornes de salida</t>
  </si>
  <si>
    <t xml:space="preserve">· Pletina de tierra + bornes de salida DI precintables</t>
  </si>
  <si>
    <t xml:space="preserve">Incluido en 2.5</t>
  </si>
  <si>
    <t xml:space="preserve">2.6</t>
  </si>
  <si>
    <t xml:space="preserve">Armario de telecomunicaciones / concentrador telegestión PLC</t>
  </si>
  <si>
    <t xml:space="preserve">130 suministros: 2 concentradores</t>
  </si>
  <si>
    <t xml:space="preserve">2.7</t>
  </si>
  <si>
    <t xml:space="preserve">Bancada, soportación, rotulación de los 130 suministros y pequeño material</t>
  </si>
  <si>
    <t xml:space="preserve">conj</t>
  </si>
  <si>
    <t xml:space="preserve">2.8</t>
  </si>
  <si>
    <t xml:space="preserve">Ayudas de albañilería local de contadores (ventilación, desagüe, puerta RF)</t>
  </si>
  <si>
    <t xml:space="preserve">Local obligatorio: &gt;16 contadores (ITC-BT-16) · con 14 plantas cabe centralización por plantas — A DECIDIR EN PROYECTO</t>
  </si>
  <si>
    <t xml:space="preserve">C.3</t>
  </si>
  <si>
    <t xml:space="preserve">DERIVACIONES INDIVIDUALES (ITC-BT-15) — metros ESTIMADOS sobre plano · altura ~45 m: la sección sube por caída de tensión</t>
  </si>
  <si>
    <t xml:space="preserve">3.1</t>
  </si>
  <si>
    <t xml:space="preserve">Conductor ES07Z1-K(AS) 750 V 10 mm² Cu (DI plantas 1–5, F+N+T)</t>
  </si>
  <si>
    <t xml:space="preserve">40 viv × ~25 m × 3 conductores · caída a 25 m ≈1% con 10 mm² — límite</t>
  </si>
  <si>
    <t xml:space="preserve">3.2</t>
  </si>
  <si>
    <t xml:space="preserve">Conductor ES07Z1-K(AS) 750 V 16 mm² Cu (DI plantas 6–10)</t>
  </si>
  <si>
    <t xml:space="preserve">40 viv × ~35 m × 3 · con 10 mm² la caída pasaría de 1% (ITC-BT-15)</t>
  </si>
  <si>
    <t xml:space="preserve">3.3</t>
  </si>
  <si>
    <t xml:space="preserve">Conductor ES07Z1-K(AS) 750 V 25 mm² Cu (DI plantas 11–14)</t>
  </si>
  <si>
    <t xml:space="preserve">32 viv × ~45 m × 3 · S=2·L·I/(56·ΔU)=17,5 mm² → 25 mm² · A CONFIRMAR POR INGENIERO</t>
  </si>
  <si>
    <t xml:space="preserve">3.4</t>
  </si>
  <si>
    <t xml:space="preserve">Hilo de mando 1,5 mm² rojo</t>
  </si>
  <si>
    <t xml:space="preserve">112 DI × ~35 m</t>
  </si>
  <si>
    <t xml:space="preserve">3.5</t>
  </si>
  <si>
    <t xml:space="preserve">Tubo Ø32/40 mm en canaladura registrable</t>
  </si>
  <si>
    <t xml:space="preserve">3.6</t>
  </si>
  <si>
    <t xml:space="preserve">DI trifásicas RZ1-K(AS) 5G16 mm² (locales, servicios generales)</t>
  </si>
  <si>
    <t xml:space="preserve">3.7</t>
  </si>
  <si>
    <t xml:space="preserve">DI trifásicas RZ1-K(AS) 5G10 mm² (oficinas, garaje)</t>
  </si>
  <si>
    <t xml:space="preserve">3.8</t>
  </si>
  <si>
    <t xml:space="preserve">DI recarga VE RZ1-K(AS) 5G25 mm²</t>
  </si>
  <si>
    <t xml:space="preserve">A CONFIRMAR según esquema y SPL</t>
  </si>
  <si>
    <t xml:space="preserve">3.9</t>
  </si>
  <si>
    <t xml:space="preserve">Tubo Ø40/50 y registros para DI trifásicas</t>
  </si>
  <si>
    <t xml:space="preserve">3.10</t>
  </si>
  <si>
    <t xml:space="preserve">Canaladura vertical registrable con cortafuegos cada 3 plantas</t>
  </si>
  <si>
    <t xml:space="preserve">5 niveles de sectorización en 14 plantas</t>
  </si>
  <si>
    <t xml:space="preserve">C.4</t>
  </si>
  <si>
    <t xml:space="preserve">INSTALACIÓN INTERIOR VIVIENDAS (ITC-BT-25/26) — 112 viviendas, electrificación básica 5,75 kW</t>
  </si>
  <si>
    <t xml:space="preserve">4.1</t>
  </si>
  <si>
    <t xml:space="preserve">Cuadro de vivienda: caja 24 mód, IGA 2P 25 A, 2 dif. 2P 40 A/30 mA, 5 PIA (C1–C5), protector sobretensiones</t>
  </si>
  <si>
    <t xml:space="preserve">Tipologías A/B/C; viviendas &gt;100 m² podrían ir a electrificación elevada — A CONFIRMAR</t>
  </si>
  <si>
    <t xml:space="preserve">4.2</t>
  </si>
  <si>
    <t xml:space="preserve">Cable H07Z1-K 1,5 mm² (C1 alumbrado)</t>
  </si>
  <si>
    <t xml:space="preserve">~250 m/viv (estimación)</t>
  </si>
  <si>
    <t xml:space="preserve">4.3</t>
  </si>
  <si>
    <t xml:space="preserve">Cable H07Z1-K 2,5 mm² (C2 tomas, C5 baño-cocina)</t>
  </si>
  <si>
    <t xml:space="preserve">~300 m/viv</t>
  </si>
  <si>
    <t xml:space="preserve">4.4</t>
  </si>
  <si>
    <t xml:space="preserve">Cable H07Z1-K 4 mm² (C4 lavadora/lavavajillas/termo)</t>
  </si>
  <si>
    <t xml:space="preserve">4.5</t>
  </si>
  <si>
    <t xml:space="preserve">Cable H07Z1-K 6 mm² (C3 cocina-horno)</t>
  </si>
  <si>
    <t xml:space="preserve">4.6</t>
  </si>
  <si>
    <t xml:space="preserve">Tubo corrugado Ø20/25 empotrado</t>
  </si>
  <si>
    <t xml:space="preserve">4.7</t>
  </si>
  <si>
    <t xml:space="preserve">Punto de luz completo (mecanismo + caja + conexionado)</t>
  </si>
  <si>
    <t xml:space="preserve">~15/vivienda</t>
  </si>
  <si>
    <t xml:space="preserve">4.8</t>
  </si>
  <si>
    <t xml:space="preserve">Toma de corriente 16 A 2P+T</t>
  </si>
  <si>
    <t xml:space="preserve">~22/vivienda</t>
  </si>
  <si>
    <t xml:space="preserve">4.9</t>
  </si>
  <si>
    <t xml:space="preserve">Toma cocina 25 A 2P+T</t>
  </si>
  <si>
    <t xml:space="preserve">4.10</t>
  </si>
  <si>
    <t xml:space="preserve">Timbre/zumbador y caja registro</t>
  </si>
  <si>
    <t xml:space="preserve">Videoportero e ICT: partida aparte (no incluida)</t>
  </si>
  <si>
    <t xml:space="preserve">C.5</t>
  </si>
  <si>
    <t xml:space="preserve">SERVICIOS GENERALES, ZONAS COMUNES, ENTRESUELO Y TRASTEROS</t>
  </si>
  <si>
    <t xml:space="preserve">5.1</t>
  </si>
  <si>
    <t xml:space="preserve">Cuadro general de servicios comunes con subcuadros por planta (14)</t>
  </si>
  <si>
    <t xml:space="preserve">5.2</t>
  </si>
  <si>
    <t xml:space="preserve">Downlight LED 18 W portal, rellanos y pasillos</t>
  </si>
  <si>
    <t xml:space="preserve">~14/planta</t>
  </si>
  <si>
    <t xml:space="preserve">5.3</t>
  </si>
  <si>
    <t xml:space="preserve">Detector de presencia para alumbrado temporizado</t>
  </si>
  <si>
    <t xml:space="preserve">5.4</t>
  </si>
  <si>
    <t xml:space="preserve">Luminaria de emergencia 150–200 lm zonas comunes</t>
  </si>
  <si>
    <t xml:space="preserve">5.5</t>
  </si>
  <si>
    <t xml:space="preserve">Línea ascensores RZ1-K 5G10 mm² + protecciones</t>
  </si>
  <si>
    <t xml:space="preserve">3 ascensores por altura · potencia A CONFIRMAR con fabricante</t>
  </si>
  <si>
    <t xml:space="preserve">5.6</t>
  </si>
  <si>
    <t xml:space="preserve">Línea y cuadro grupo de presión (2 etapas por altura del edificio)</t>
  </si>
  <si>
    <t xml:space="preserve">5.7</t>
  </si>
  <si>
    <t xml:space="preserve">Dotación eléctrica RITI/RITS (ICT)</t>
  </si>
  <si>
    <t xml:space="preserve">5.8</t>
  </si>
  <si>
    <t xml:space="preserve">Trasteros entresuelo: subcuadro + pantalla estanca LED + temporizado</t>
  </si>
  <si>
    <t xml:space="preserve">Nº de trasteros A CONFIRMAR sobre plano</t>
  </si>
  <si>
    <t xml:space="preserve">5.9</t>
  </si>
  <si>
    <t xml:space="preserve">Cable y tubo zonas comunes (lote)</t>
  </si>
  <si>
    <t xml:space="preserve">C.6</t>
  </si>
  <si>
    <t xml:space="preserve">GARAJE — 3 SÓTANOS, 117 PLAZAS, ~3.040 m² (ventilación forzada; ITC-BT-29 solo en zonas clasificadas)</t>
  </si>
  <si>
    <t xml:space="preserve">6.1</t>
  </si>
  <si>
    <t xml:space="preserve">Cuadro de garaje por sótano</t>
  </si>
  <si>
    <t xml:space="preserve">6.2</t>
  </si>
  <si>
    <t xml:space="preserve">Pantalla estanca LED 36 W IP65</t>
  </si>
  <si>
    <t xml:space="preserve">~70/sótano</t>
  </si>
  <si>
    <t xml:space="preserve">6.3</t>
  </si>
  <si>
    <t xml:space="preserve">Luminaria de emergencia estanca</t>
  </si>
  <si>
    <t xml:space="preserve">6.4</t>
  </si>
  <si>
    <t xml:space="preserve">Central detección CO + detectores (por sótano)</t>
  </si>
  <si>
    <t xml:space="preserve">~1 detector/200 m²: 15–16 uds</t>
  </si>
  <si>
    <t xml:space="preserve">6.5</t>
  </si>
  <si>
    <t xml:space="preserve">Líneas ventilación forzada RZ1-K 5G6 (impulsión/extracción)</t>
  </si>
  <si>
    <t xml:space="preserve">Ventiladores por lote mecánico; aquí solo la parte eléctrica</t>
  </si>
  <si>
    <t xml:space="preserve">6.6</t>
  </si>
  <si>
    <t xml:space="preserve">Tomas estancas usos varios 16 A</t>
  </si>
  <si>
    <t xml:space="preserve">6.7</t>
  </si>
  <si>
    <t xml:space="preserve">Bandeja rejilla 100×60 galvanizada (distribución garaje)</t>
  </si>
  <si>
    <t xml:space="preserve">6.8</t>
  </si>
  <si>
    <t xml:space="preserve">Cable RZ1-K 3G2,5 / 5G2,5 distribución garaje</t>
  </si>
  <si>
    <t xml:space="preserve">C.7</t>
  </si>
  <si>
    <t xml:space="preserve">RECARGA VEHÍCULO ELÉCTRICO — 6 PLAZAS EQUIPADAS (5% de 117) · ITC-BT-52 esquema colectivo + CTE DB-HE6</t>
  </si>
  <si>
    <t xml:space="preserve">7.1</t>
  </si>
  <si>
    <t xml:space="preserve">Sistema de protección de línea general / gestor dinámico de carga (SPL)</t>
  </si>
  <si>
    <t xml:space="preserve">Imprescindible: 6×7,4 = 44,4 kW brutos sobre una previsión ya alta</t>
  </si>
  <si>
    <t xml:space="preserve">7.2</t>
  </si>
  <si>
    <t xml:space="preserve">Cuadro de recarga: por punto dif. tipo A 40 A/30 mA + PIA 40 A curva C</t>
  </si>
  <si>
    <t xml:space="preserve">7.3</t>
  </si>
  <si>
    <t xml:space="preserve">Estación de recarga (wallbox) modo 3, 7,4 kW, conector T2</t>
  </si>
  <si>
    <t xml:space="preserve">Mín. 3,7 kW/plaza (RD 450/2022); aquí 7,4 kW</t>
  </si>
  <si>
    <t xml:space="preserve">7.4</t>
  </si>
  <si>
    <t xml:space="preserve">Circuito por punto RZ1-K 3G10 mm² bajo tubo/bandeja</t>
  </si>
  <si>
    <t xml:space="preserve">6 × ~40 m (estimación, 3 sótanos)</t>
  </si>
  <si>
    <t xml:space="preserve">7.5</t>
  </si>
  <si>
    <t xml:space="preserve">Preinstalación HE6: bandeja + tubo para el 100% de las 117 plazas</t>
  </si>
  <si>
    <t xml:space="preserve">OBLIGATORIO en obra nueva: canalización para TODAS las plazas, aunque solo se equipe el 5%</t>
  </si>
  <si>
    <t xml:space="preserve">7.6</t>
  </si>
  <si>
    <t xml:space="preserve">Contador secundario / medida para repercusión de consumos</t>
  </si>
  <si>
    <t xml:space="preserve">C.8</t>
  </si>
  <si>
    <t xml:space="preserve">FOTOVOLTAICA CTE DB-HE5 (RD 450/2022) — Pmín = menor de 0,005·Sconstruida y 0,1·(0,5·Scubierta − Soc) → ~27 kWp</t>
  </si>
  <si>
    <t xml:space="preserve">8.1</t>
  </si>
  <si>
    <t xml:space="preserve">Módulo fotovoltaico ~460 Wp</t>
  </si>
  <si>
    <t xml:space="preserve">La cubierta limita: 14 plantas no dan más tejado que 6 · dimensionado A CONFIRMAR POR INGENIERO</t>
  </si>
  <si>
    <t xml:space="preserve">8.2</t>
  </si>
  <si>
    <t xml:space="preserve">Inversor trifásico 30 kW (o 2×15 kW)</t>
  </si>
  <si>
    <t xml:space="preserve">8.3</t>
  </si>
  <si>
    <t xml:space="preserve">Estructura sobre cubierta plana lastrada, inclinación ~30°</t>
  </si>
  <si>
    <t xml:space="preserve">Sobrecarga de cubierta A CONFIRMAR</t>
  </si>
  <si>
    <t xml:space="preserve">8.4</t>
  </si>
  <si>
    <t xml:space="preserve">Cableado solar H1Z2Z2-K 6 mm² + conectores MC4</t>
  </si>
  <si>
    <t xml:space="preserve">8.5</t>
  </si>
  <si>
    <t xml:space="preserve">Cuadro protecciones CC/CA + sobretensiones tipo 2</t>
  </si>
  <si>
    <t xml:space="preserve">8.6</t>
  </si>
  <si>
    <t xml:space="preserve">Monitorización y vertido/antivertido según diseño</t>
  </si>
  <si>
    <t xml:space="preserve">8.7</t>
  </si>
  <si>
    <t xml:space="preserve">Legalización autoconsumo RD 244/2019 + registro en la Comunidad de Madrid</t>
  </si>
  <si>
    <t xml:space="preserve">Madrid: registro de autoconsumo de oficio &lt;100 kW · autoconsumo colectivo: reparto A DEFINIR</t>
  </si>
  <si>
    <t xml:space="preserve">C.9</t>
  </si>
  <si>
    <t xml:space="preserve">ACS RENOVABLE CTE DB-HE4 — demanda estimada ~7.800 l/día (&gt;5.000): escalón de exigencia superior al del caso de 6 plantas</t>
  </si>
  <si>
    <t xml:space="preserve">9.1</t>
  </si>
  <si>
    <t xml:space="preserve">Captador solar plano 2,5 m² alto rendimiento</t>
  </si>
  <si>
    <t xml:space="preserve">~85 m² · dimensionado CHEQ4 A CONFIRMAR · compite con la FV por la cubierta</t>
  </si>
  <si>
    <t xml:space="preserve">9.2</t>
  </si>
  <si>
    <t xml:space="preserve">Acumulador solar centralizado 3.000 l</t>
  </si>
  <si>
    <t xml:space="preserve">9.3</t>
  </si>
  <si>
    <t xml:space="preserve">Grupo hidráulico + intercambiador de placas</t>
  </si>
  <si>
    <t xml:space="preserve">9.4</t>
  </si>
  <si>
    <t xml:space="preserve">Regulación diferencial + sondas + contadores de energía</t>
  </si>
  <si>
    <t xml:space="preserve">9.5</t>
  </si>
  <si>
    <t xml:space="preserve">Vaso de expansión, glicol, valvulería y seguridad</t>
  </si>
  <si>
    <t xml:space="preserve">lote</t>
  </si>
  <si>
    <t xml:space="preserve">9.6</t>
  </si>
  <si>
    <t xml:space="preserve">Tubería inox/Cu aislada circuito primario</t>
  </si>
  <si>
    <t xml:space="preserve">Recorrido mayor por la altura del edificio</t>
  </si>
  <si>
    <t xml:space="preserve">9.7</t>
  </si>
  <si>
    <t xml:space="preserve">Alternativa: aerotermia centralizada (HE4 lo permite) — valorar frente a solar térmica</t>
  </si>
  <si>
    <t xml:space="preserve">Con cubierta escasa y demanda alta, la aerotermia suele ganar — decisión de proyecto</t>
  </si>
  <si>
    <t xml:space="preserve">C.10</t>
  </si>
  <si>
    <t xml:space="preserve">RED DE TIERRA (ITC-BT-18) Y PARARRAYOS</t>
  </si>
  <si>
    <t xml:space="preserve">10.1</t>
  </si>
  <si>
    <t xml:space="preserve">Cable Cu desnudo 35 mm² en anillo de cimentación</t>
  </si>
  <si>
    <t xml:space="preserve">10.2</t>
  </si>
  <si>
    <t xml:space="preserve">Pica acero-cobre 2 m Ø14</t>
  </si>
  <si>
    <t xml:space="preserve">10.3</t>
  </si>
  <si>
    <t xml:space="preserve">Arqueta con puente de comprobación</t>
  </si>
  <si>
    <t xml:space="preserve">10.4</t>
  </si>
  <si>
    <t xml:space="preserve">Soldadura aluminotérmica</t>
  </si>
  <si>
    <t xml:space="preserve">10.5</t>
  </si>
  <si>
    <t xml:space="preserve">Líneas principales y derivaciones de tierra (lote)</t>
  </si>
  <si>
    <t xml:space="preserve">Rt objetivo &lt;10 Ω con pararrayos — medir en obra</t>
  </si>
  <si>
    <t xml:space="preserve">10.6</t>
  </si>
  <si>
    <t xml:space="preserve">Instalación de protección contra el rayo (pararrayos + bajantes)</t>
  </si>
  <si>
    <t xml:space="preserve">Edificio de ~45 m: el CTE DB-SUA 8 lo exige casi con seguridad · cálculo Ne/Na A CONFIRMAR POR INGENIERO</t>
  </si>
  <si>
    <t xml:space="preserve">C.11</t>
  </si>
  <si>
    <t xml:space="preserve">LEGALIZACIÓN, INSPECCIONES Y DOCUMENTACIÓN (Madrid: sede.comunidad.madrid · EICI)</t>
  </si>
  <si>
    <t xml:space="preserve">11.1</t>
  </si>
  <si>
    <t xml:space="preserve">Proyecto eléctrico BT + dirección de obra (ingeniero competente)</t>
  </si>
  <si>
    <t xml:space="preserve">Obligatorio: &gt;100 kW y garaje &gt;5 plazas (ITC-BT-04)</t>
  </si>
  <si>
    <t xml:space="preserve">11.2</t>
  </si>
  <si>
    <t xml:space="preserve">Inspección inicial por OCA/EICI (garaje y zonas comunes &gt;100 kW)</t>
  </si>
  <si>
    <t xml:space="preserve">ITC-BT-05 · en Madrid vía Entidad de Inspección y Control Industrial</t>
  </si>
  <si>
    <t xml:space="preserve">11.3</t>
  </si>
  <si>
    <t xml:space="preserve">CIE/boletines y tramitación de declaración responsable</t>
  </si>
  <si>
    <t xml:space="preserve">sede.comunidad.madrid</t>
  </si>
  <si>
    <t xml:space="preserve">11.4</t>
  </si>
  <si>
    <t xml:space="preserve">Proyecto y certificados de la instalación térmica de ACS (RITE)</t>
  </si>
  <si>
    <t xml:space="preserve">11.5</t>
  </si>
  <si>
    <t xml:space="preserve">Proyecto, legalización e inspección del centro de transformación (MT)</t>
  </si>
  <si>
    <t xml:space="preserve">Solo si procede CT · Decreto 86/2025 (simplificación en AT)</t>
  </si>
  <si>
    <t xml:space="preserve">C.12</t>
  </si>
  <si>
    <t xml:space="preserve">MANO DE OBRA (si no está incluida en los precios unitarios)</t>
  </si>
  <si>
    <t xml:space="preserve">12.1</t>
  </si>
  <si>
    <t xml:space="preserve">Hora oficial 1ª electricista</t>
  </si>
  <si>
    <t xml:space="preserve">h</t>
  </si>
  <si>
    <t xml:space="preserve">ESTIMACIÓN — ajustar</t>
  </si>
  <si>
    <t xml:space="preserve">12.2</t>
  </si>
  <si>
    <t xml:space="preserve">Hora ayudante</t>
  </si>
  <si>
    <t xml:space="preserve">RESUMEN POR CAPÍTULOS</t>
  </si>
  <si>
    <t xml:space="preserve">CENTRALIZACIÓN DE CONTADORES — LOCAL DE CONTADORES (ITC-BT-16) · 130 s</t>
  </si>
  <si>
    <t xml:space="preserve">DERIVACIONES INDIVIDUALES (ITC-BT-15) — metros ESTIMADOS sobre plano ·</t>
  </si>
  <si>
    <t xml:space="preserve">INSTALACIÓN INTERIOR VIVIENDAS (ITC-BT-25/26) — 112 viviendas, electri</t>
  </si>
  <si>
    <t xml:space="preserve">GARAJE — 3 SÓTANOS, 117 PLAZAS, ~3.040 m² (ventilación forzada; ITC-BT</t>
  </si>
  <si>
    <t xml:space="preserve">RECARGA VEHÍCULO ELÉCTRICO — 6 PLAZAS EQUIPADAS (5% de 117) · ITC-BT-5</t>
  </si>
  <si>
    <t xml:space="preserve">FOTOVOLTAICA CTE DB-HE5 (RD 450/2022) — Pmín = menor de 0,005·Sconstru</t>
  </si>
  <si>
    <t xml:space="preserve">ACS RENOVABLE CTE DB-HE4 — demanda estimada ~7.800 l/día (&gt;5.000): esc</t>
  </si>
  <si>
    <t xml:space="preserve">LEGALIZACIÓN, INSPECCIONES Y DOCUMENTACIÓN (Madrid: sede.comunidad.mad</t>
  </si>
  <si>
    <t xml:space="preserve">SUBTOTAL EJECUCIÓN MATERIAL (PEM)</t>
  </si>
  <si>
    <t xml:space="preserve">Gastos generales (%) — INTERNO</t>
  </si>
  <si>
    <t xml:space="preserve">Beneficio industrial (%) — INTERNO (NUNCA visible al cliente final)</t>
  </si>
  <si>
    <t xml:space="preserve">Importe GG + BI</t>
  </si>
  <si>
    <t xml:space="preserve">BASE IMPONIBLE (PEM + GG + BI)</t>
  </si>
  <si>
    <t xml:space="preserve">IVA (%) — 10% obra nueva vivienda (verificar caso)</t>
  </si>
  <si>
    <t xml:space="preserve">Importe IVA</t>
  </si>
  <si>
    <t xml:space="preserve">TOTAL PRESUPUESTO (IVA incluido)</t>
  </si>
  <si>
    <t xml:space="preserve">PREVISIÓN DE CARGAS — ITC-BT-10 (REBT RD 842/2002, consolidado 2025)</t>
  </si>
  <si>
    <t xml:space="preserve">Base</t>
  </si>
  <si>
    <t xml:space="preserve">Coef./W-m²</t>
  </si>
  <si>
    <t xml:space="preserve">Carga (kW)</t>
  </si>
  <si>
    <t xml:space="preserve">Referencia / nota</t>
  </si>
  <si>
    <t xml:space="preserve">Viviendas: 112 × electrificación básica 5,75 kW</t>
  </si>
  <si>
    <t xml:space="preserve">112 × 5,75</t>
  </si>
  <si>
    <t xml:space="preserve">coef. 60,8</t>
  </si>
  <si>
    <t xml:space="preserve">ITC-BT-10 tabla 1: n&gt;21 → 15,3+(n−21)·0,5 = 60,8 · Nº de viviendas ESTIMADO (8/planta × 14) — A CONFIRMAR</t>
  </si>
  <si>
    <t xml:space="preserve">Servicios generales (3 ascensores, alumbrado ZZCC, grupo presión, RITI/RITS)</t>
  </si>
  <si>
    <t xml:space="preserve">Estimación desglosada · 3 ascensores y grupo de presión de 2 etapas por la altura · A CONFIRMAR</t>
  </si>
  <si>
    <t xml:space="preserve">Trasteros entresuelo</t>
  </si>
  <si>
    <t xml:space="preserve">~60 uds</t>
  </si>
  <si>
    <t xml:space="preserve">Alumbrado + tomas, estimación</t>
  </si>
  <si>
    <t xml:space="preserve">Locales comerciales PB (5 uds)</t>
  </si>
  <si>
    <t xml:space="preserve">~600 m²</t>
  </si>
  <si>
    <t xml:space="preserve">100 W/m²</t>
  </si>
  <si>
    <t xml:space="preserve">ITC-BT-10: mín. 3.450 W/local · superficies A CONFIRMAR</t>
  </si>
  <si>
    <t xml:space="preserve">Oficinas entresuelo (10 uds)</t>
  </si>
  <si>
    <t xml:space="preserve">ITC-BT-10 · superficies A CONFIRMAR</t>
  </si>
  <si>
    <t xml:space="preserve">Garaje 3 sótanos (ventilación forzada)</t>
  </si>
  <si>
    <t xml:space="preserve">~3.040 m²</t>
  </si>
  <si>
    <t xml:space="preserve">20 W/m²</t>
  </si>
  <si>
    <t xml:space="preserve">ITC-BT-10: 20 W/m² con ventilación forzada · 117 plazas × 26 m²</t>
  </si>
  <si>
    <t xml:space="preserve">Recarga VE: 6 puntos × 7,4 kW</t>
  </si>
  <si>
    <t xml:space="preserve">6 × 7,4</t>
  </si>
  <si>
    <t xml:space="preserve">ITC-BT-52 esquema colectivo; con SPL la potencia efectiva se modula</t>
  </si>
  <si>
    <t xml:space="preserve">TOTAL PREVISIÓN</t>
  </si>
  <si>
    <t xml:space="preserve">≫ 100 kW → PROYECTO obligatorio (ITC-BT-04). A este nivel, CENTRO DE TRANSFORMACIÓN propio casi seguro — A CONFIRMAR con i-DE</t>
  </si>
  <si>
    <t xml:space="preserve">• CONTADORES (130): 112 viviendas + 5 locales + 10 oficinas + 1 SSGG + 1 garaje + 1 recarga VE → LOCAL de contadores obligatorio (&gt;16, ITC-BT-16). Se proponen 8 centralizaciones con IGM 250 A; con 14 plantas la alternativa de centralización por plantas debe valorarse en proyecto.</t>
  </si>
  <si>
    <t xml:space="preserve">• SALTO RESPECTO AL CASO DE 6 PLANTAS (Barcelona, ~398 kW): la previsión pasa a ~637 kW. Esto cambia la naturaleza del proyecto — deja de ser una acometida de BT y pasa a exigir con casi total seguridad un centro de transformación propio, con su local, sus celdas de MT y su legalización aparte.</t>
  </si>
  <si>
    <t xml:space="preserve">• DERIVACIONES INDIVIDUALES: con ~45 m de altura, la caída de tensión del 1% (ITC-BT-15) obliga a escalonar la sección: 10 mm² hasta la planta 5, 16 mm² hasta la 10 y 25 mm² de la 11 a la 14. Comprobación: S = 2·L·I/(56·ΔU); con L=45 m e I=25 A → 17,5 mm² → 25 mm².</t>
  </si>
  <si>
    <t xml:space="preserve">• SOLAR FV (CTE DB-HE5, RD 450/2022): DOS ESCENARIOS de superficie construida — (1) sobre rasante ~11.400 m² → P1 = 0,005·S = 57 kW; (2) el techo real lo marca la cubierta: P2 = 0,1·(0,5·Scubierta − Soc) = 0,1·(0,5·715 − 85) ≈ 27 kW. Se toma el MENOR → ~27 kWp. La altura no aporta cubierta: el edificio dobla plantas y no dobla tejado.</t>
  </si>
  <si>
    <t xml:space="preserve">• ACS (CTE DB-HE4): con 112 viviendas la demanda estimada sube a ~7.800 l/día y supera el umbral de 5.000 l/día del caso anterior, lo que eleva el escalón de contribución renovable mínima. Porcentaje exacto A CONFIRMAR contra el DB-HE vigente. Solar térmica y FV compiten por la misma cubierta: valorar aerotermia.</t>
  </si>
  <si>
    <t xml:space="preserve">• RECARGA VE (CTE DB-HE6 + ITC-BT-52): en obra nueva la canalización (preinstalación) es obligatoria para el 100% de las 117 plazas, aunque el promotor solo equipe 6 puntos (5%). Bajar del 10% al 5% reduce los wallboxes, NO la preinstalación.</t>
  </si>
  <si>
    <t xml:space="preserve">• DISTRIBUIDORA: en Madrid la distribuidora de zona es i-DE (Iberdrola), NO e-distribución (Endesa). Endesa puede ser la comercializadora con la que se contrate, pero las CGP, cajas y módulos deben ser los homologados por i-DE. Confirmar el CUPS de la parcela antes de comprar material.</t>
  </si>
  <si>
    <t xml:space="preserve">• PARARRAYOS: con ~45 m de altura el CTE DB-SUA 8 exige casi con seguridad instalación de protección contra el rayo. Cálculo Ne/Na A CONFIRMAR POR INGENIERO.</t>
  </si>
  <si>
    <t xml:space="preserve">• Nivel C de la matriz técnica: secciones, poder de corte y selectividad marcados A CONFIRMAR POR INGENIERO antes de firmar proyecto.</t>
  </si>
  <si>
    <t xml:space="preserve">SUPUESTOS DEL CASO (Madrid, 14 plantas) — REVISAR ANTES DE CERRAR OFERTA:</t>
  </si>
  <si>
    <t xml:space="preserve">1. Nº de viviendas: 8 por planta × 14 plantas = 112. Se mantiene la densidad del caso de Barcelona porque el encargo solo cambia el número de plantas. A CONFIRMAR contando en el plano definitivo.</t>
  </si>
  <si>
    <t xml:space="preserve">2. Huella del edificio ~38,7 × 18,5 m ≈ 715 m²/planta. Superficie construida sobre rasante ≈ 11.400 m² (14 plantas + entresuelo + PB). Cubierta útil ≈ 715 m².</t>
  </si>
  <si>
    <t xml:space="preserve">3. Garaje: 117 plazas = 112 viviendas + 5 (dato del encargo), en 3 sótanos, ~26 m²/plaza incluidos viales ≈ 3.040 m².</t>
  </si>
  <si>
    <t xml:space="preserve">4. Recarga VE: 5% de 117 = 5,85 → 6 plazas equipadas (dato del encargo). La preinstalación del HE6 sigue siendo del 100% de las plazas: es exigencia normativa, no comercial.</t>
  </si>
  <si>
    <t xml:space="preserve">5. Compañía: el encargo dice ENDESA. En Madrid Endesa solo puede ser la COMERCIALIZADORA; la distribuidora de zona es i-DE (Iberdrola). El material homologado se pide a i-DE. A CONFIRMAR con el CUPS de la parcela.</t>
  </si>
  <si>
    <t xml:space="preserve">6. Electrificación básica 5,75 kW/vivienda, igual que en el caso de referencia, para que las dos previsiones sean comparables. Si las viviendas superan 100 m² o llevan aerotermia individual, pasarían a elevada (9,2 kW) y la previsión subiría a ~1.000 kW.</t>
  </si>
  <si>
    <t xml:space="preserve">7. Todos los METROS de cable, tubo y bandeja son estimaciones sobre plano; medir en obra.</t>
  </si>
  <si>
    <t xml:space="preserve">8. Precios: TODAS las celdas amarillas las rellena el electricista. Los totales se calculan solos. Las líneas libres entran en el total.</t>
  </si>
  <si>
    <t xml:space="preserve">9. GG y BI son INTERNOS: el PDF para el cliente final se emitirá con el margen incorporado en los precios, sin mostrar GG/BI (regla del sistema).</t>
  </si>
  <si>
    <t xml:space="preserve">10. No incluido: ICT/telecomunicaciones, videoportero, obra civil general, instalación interior de locales y oficinas (solo previsión y DI hasta cuadro), equipos de ventilación (solo alimentación eléctrica), y el equipamiento de MT del CT si finalmente lo ejecuta la distribuidora.</t>
  </si>
  <si>
    <t xml:space="preserve">11. Normativa aplicada: REBT RD 842/2002 (consolidado 2025) ITC-BT-04/05/10/14/15/16/18/25/52; CTE DB-HE4, HE5 y HE6 según RD 450/2022; CTE DB-SUA 8 (pararrayos); RD 244/2019 autoconsumo; tramitación Comunidad de Madrid (sede.comunidad.madrid, EICI; Decreto 86/2025).</t>
  </si>
  <si>
    <t xml:space="preserve">12. ADVERTENCIA DE ALCANCE: esto es ASESORAMIENTO y predimensionado. ElectroAsesor no firma, no certifica y no asume responsabilidad técnica. El ingeniero competente valida y firma.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</si>
</sst>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0.0%"/>
    <numFmt numFmtId="167" formatCode="#,##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sz val="10"/>
      <color rgb="FFC00000"/>
      <name val="Arial"/>
      <family val="0"/>
      <charset val="1"/>
    </font>
    <font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B0F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3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404040"/>
        <bgColor rgb="FF333300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72"/>
    <col collapsed="false" customWidth="true" hidden="false" outlineLevel="0" max="3" min="3" style="0" width="6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4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5" customFormat="false" ht="15" hidden="false" customHeight="false" outlineLevel="0" collapsed="false">
      <c r="A5" s="4" t="s">
        <v>4</v>
      </c>
    </row>
    <row r="7" customFormat="false" ht="15" hidden="false" customHeight="false" outlineLevel="0" collapsed="false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</row>
    <row r="8" customFormat="false" ht="15" hidden="false" customHeight="false" outlineLevel="0" collapsed="false">
      <c r="A8" s="6" t="s">
        <v>12</v>
      </c>
      <c r="B8" s="6" t="s">
        <v>13</v>
      </c>
      <c r="C8" s="6"/>
      <c r="D8" s="6"/>
      <c r="E8" s="6"/>
      <c r="F8" s="6"/>
      <c r="G8" s="6"/>
    </row>
    <row r="9" customFormat="false" ht="15" hidden="false" customHeight="false" outlineLevel="0" collapsed="false">
      <c r="A9" s="3" t="s">
        <v>14</v>
      </c>
      <c r="B9" s="3" t="s">
        <v>15</v>
      </c>
      <c r="C9" s="3" t="s">
        <v>16</v>
      </c>
      <c r="D9" s="3" t="n">
        <v>8</v>
      </c>
      <c r="E9" s="7"/>
      <c r="F9" s="8" t="str">
        <f aca="false">IF(E9="","",D9*E9)</f>
        <v/>
      </c>
      <c r="G9" s="3" t="s">
        <v>17</v>
      </c>
    </row>
    <row r="10" customFormat="false" ht="15" hidden="false" customHeight="false" outlineLevel="0" collapsed="false">
      <c r="A10" s="2" t="s">
        <v>18</v>
      </c>
      <c r="B10" s="2" t="s">
        <v>19</v>
      </c>
      <c r="C10" s="2" t="s">
        <v>20</v>
      </c>
      <c r="D10" s="2" t="n">
        <v>160</v>
      </c>
      <c r="E10" s="7"/>
      <c r="F10" s="8" t="str">
        <f aca="false">IF(E10="","",D10*E10)</f>
        <v/>
      </c>
      <c r="G10" s="2" t="s">
        <v>21</v>
      </c>
    </row>
    <row r="11" customFormat="false" ht="15" hidden="false" customHeight="false" outlineLevel="0" collapsed="false">
      <c r="A11" s="2" t="s">
        <v>22</v>
      </c>
      <c r="B11" s="2" t="s">
        <v>23</v>
      </c>
      <c r="C11" s="2" t="s">
        <v>20</v>
      </c>
      <c r="D11" s="2" t="n">
        <v>160</v>
      </c>
      <c r="E11" s="7"/>
      <c r="F11" s="8" t="str">
        <f aca="false">IF(E11="","",D11*E11)</f>
        <v/>
      </c>
      <c r="G11" s="2" t="s">
        <v>24</v>
      </c>
    </row>
    <row r="12" customFormat="false" ht="15" hidden="false" customHeight="false" outlineLevel="0" collapsed="false">
      <c r="A12" s="2" t="s">
        <v>25</v>
      </c>
      <c r="B12" s="2" t="s">
        <v>26</v>
      </c>
      <c r="C12" s="2" t="s">
        <v>27</v>
      </c>
      <c r="D12" s="2" t="n">
        <v>1</v>
      </c>
      <c r="E12" s="7"/>
      <c r="F12" s="8" t="str">
        <f aca="false">IF(E12="","",D12*E12)</f>
        <v/>
      </c>
      <c r="G12" s="2" t="s">
        <v>28</v>
      </c>
    </row>
    <row r="13" customFormat="false" ht="15" hidden="false" customHeight="false" outlineLevel="0" collapsed="false">
      <c r="A13" s="2" t="s">
        <v>29</v>
      </c>
      <c r="B13" s="2" t="s">
        <v>30</v>
      </c>
      <c r="C13" s="2" t="s">
        <v>27</v>
      </c>
      <c r="D13" s="2" t="n">
        <v>1</v>
      </c>
      <c r="E13" s="7"/>
      <c r="F13" s="8" t="str">
        <f aca="false">IF(E13="","",D13*E13)</f>
        <v/>
      </c>
      <c r="G13" s="2" t="s">
        <v>31</v>
      </c>
    </row>
    <row r="14" customFormat="false" ht="15" hidden="false" customHeight="false" outlineLevel="0" collapsed="false">
      <c r="A14" s="2" t="s">
        <v>32</v>
      </c>
      <c r="B14" s="2" t="s">
        <v>33</v>
      </c>
      <c r="C14" s="2" t="s">
        <v>27</v>
      </c>
      <c r="D14" s="2" t="n">
        <v>1</v>
      </c>
      <c r="E14" s="7"/>
      <c r="F14" s="8" t="str">
        <f aca="false">IF(E14="","",D14*E14)</f>
        <v/>
      </c>
      <c r="G14" s="2" t="s">
        <v>34</v>
      </c>
    </row>
    <row r="15" customFormat="false" ht="15" hidden="false" customHeight="false" outlineLevel="0" collapsed="false">
      <c r="B15" s="2" t="s">
        <v>35</v>
      </c>
      <c r="D15" s="2"/>
      <c r="E15" s="7"/>
      <c r="F15" s="8" t="str">
        <f aca="false">IF(OR(D15="",E15=""),"",D15*E15)</f>
        <v/>
      </c>
    </row>
    <row r="16" customFormat="false" ht="15" hidden="false" customHeight="false" outlineLevel="0" collapsed="false">
      <c r="A16" s="6" t="s">
        <v>36</v>
      </c>
      <c r="B16" s="6" t="s">
        <v>37</v>
      </c>
      <c r="C16" s="6"/>
      <c r="D16" s="6"/>
      <c r="E16" s="6"/>
      <c r="F16" s="6"/>
      <c r="G16" s="6"/>
    </row>
    <row r="17" customFormat="false" ht="15" hidden="false" customHeight="false" outlineLevel="0" collapsed="false">
      <c r="A17" s="3" t="s">
        <v>38</v>
      </c>
      <c r="B17" s="3" t="s">
        <v>39</v>
      </c>
      <c r="C17" s="3" t="s">
        <v>16</v>
      </c>
      <c r="D17" s="3" t="n">
        <v>8</v>
      </c>
      <c r="E17" s="7"/>
      <c r="F17" s="8" t="str">
        <f aca="false">IF(E17="","",D17*E17)</f>
        <v/>
      </c>
      <c r="G17" s="3" t="s">
        <v>40</v>
      </c>
    </row>
    <row r="18" customFormat="false" ht="15" hidden="false" customHeight="false" outlineLevel="0" collapsed="false">
      <c r="B18" s="9" t="s">
        <v>41</v>
      </c>
      <c r="C18" s="9" t="s">
        <v>16</v>
      </c>
      <c r="D18" s="9" t="n">
        <v>8</v>
      </c>
      <c r="E18" s="9" t="s">
        <v>42</v>
      </c>
      <c r="G18" s="9" t="s">
        <v>43</v>
      </c>
    </row>
    <row r="19" customFormat="false" ht="15" hidden="false" customHeight="false" outlineLevel="0" collapsed="false">
      <c r="B19" s="9" t="s">
        <v>44</v>
      </c>
      <c r="C19" s="9" t="s">
        <v>16</v>
      </c>
      <c r="D19" s="9" t="n">
        <v>8</v>
      </c>
      <c r="E19" s="9" t="s">
        <v>42</v>
      </c>
      <c r="G19" s="9" t="s">
        <v>43</v>
      </c>
    </row>
    <row r="20" customFormat="false" ht="15" hidden="false" customHeight="false" outlineLevel="0" collapsed="false">
      <c r="A20" s="3" t="s">
        <v>45</v>
      </c>
      <c r="B20" s="3" t="s">
        <v>46</v>
      </c>
      <c r="C20" s="3" t="s">
        <v>16</v>
      </c>
      <c r="D20" s="3" t="n">
        <v>8</v>
      </c>
      <c r="E20" s="7"/>
      <c r="F20" s="8" t="str">
        <f aca="false">IF(E20="","",D20*E20)</f>
        <v/>
      </c>
      <c r="G20" s="3"/>
    </row>
    <row r="21" customFormat="false" ht="15" hidden="false" customHeight="false" outlineLevel="0" collapsed="false">
      <c r="B21" s="9" t="s">
        <v>47</v>
      </c>
      <c r="C21" s="9" t="s">
        <v>16</v>
      </c>
      <c r="D21" s="9" t="n">
        <v>8</v>
      </c>
      <c r="E21" s="9" t="s">
        <v>42</v>
      </c>
      <c r="G21" s="9" t="s">
        <v>48</v>
      </c>
    </row>
    <row r="22" customFormat="false" ht="15" hidden="false" customHeight="false" outlineLevel="0" collapsed="false">
      <c r="B22" s="9" t="s">
        <v>49</v>
      </c>
      <c r="C22" s="9" t="s">
        <v>50</v>
      </c>
      <c r="D22" s="9" t="n">
        <v>130</v>
      </c>
      <c r="E22" s="9" t="s">
        <v>42</v>
      </c>
      <c r="G22" s="9" t="s">
        <v>51</v>
      </c>
    </row>
    <row r="23" customFormat="false" ht="15" hidden="false" customHeight="false" outlineLevel="0" collapsed="false">
      <c r="A23" s="3" t="s">
        <v>52</v>
      </c>
      <c r="B23" s="3" t="s">
        <v>53</v>
      </c>
      <c r="C23" s="3" t="s">
        <v>16</v>
      </c>
      <c r="D23" s="3" t="n">
        <v>28</v>
      </c>
      <c r="E23" s="7"/>
      <c r="F23" s="8" t="str">
        <f aca="false">IF(E23="","",D23*E23)</f>
        <v/>
      </c>
      <c r="G23" s="3" t="s">
        <v>54</v>
      </c>
    </row>
    <row r="24" customFormat="false" ht="15" hidden="false" customHeight="false" outlineLevel="0" collapsed="false">
      <c r="B24" s="9" t="s">
        <v>55</v>
      </c>
      <c r="C24" s="9" t="s">
        <v>16</v>
      </c>
      <c r="D24" s="9" t="n">
        <v>28</v>
      </c>
      <c r="E24" s="9" t="s">
        <v>42</v>
      </c>
      <c r="G24" s="9" t="s">
        <v>56</v>
      </c>
    </row>
    <row r="25" customFormat="false" ht="15" hidden="false" customHeight="false" outlineLevel="0" collapsed="false">
      <c r="B25" s="9" t="s">
        <v>57</v>
      </c>
      <c r="C25" s="9" t="s">
        <v>16</v>
      </c>
      <c r="D25" s="9" t="n">
        <v>28</v>
      </c>
      <c r="E25" s="9" t="s">
        <v>42</v>
      </c>
      <c r="G25" s="9" t="s">
        <v>56</v>
      </c>
    </row>
    <row r="26" customFormat="false" ht="15" hidden="false" customHeight="false" outlineLevel="0" collapsed="false">
      <c r="B26" s="9" t="s">
        <v>58</v>
      </c>
      <c r="C26" s="9" t="s">
        <v>59</v>
      </c>
      <c r="D26" s="9"/>
      <c r="E26" s="9" t="s">
        <v>42</v>
      </c>
      <c r="G26" s="9"/>
    </row>
    <row r="27" customFormat="false" ht="15" hidden="false" customHeight="false" outlineLevel="0" collapsed="false">
      <c r="A27" s="3" t="s">
        <v>60</v>
      </c>
      <c r="B27" s="3" t="s">
        <v>61</v>
      </c>
      <c r="C27" s="3" t="s">
        <v>16</v>
      </c>
      <c r="D27" s="3" t="n">
        <v>9</v>
      </c>
      <c r="E27" s="7"/>
      <c r="F27" s="8" t="str">
        <f aca="false">IF(E27="","",D27*E27)</f>
        <v/>
      </c>
      <c r="G27" s="3" t="s">
        <v>62</v>
      </c>
    </row>
    <row r="28" customFormat="false" ht="15" hidden="false" customHeight="false" outlineLevel="0" collapsed="false">
      <c r="B28" s="9" t="s">
        <v>63</v>
      </c>
      <c r="C28" s="9" t="s">
        <v>16</v>
      </c>
      <c r="D28" s="9" t="n">
        <v>9</v>
      </c>
      <c r="E28" s="9" t="s">
        <v>42</v>
      </c>
      <c r="G28" s="9" t="s">
        <v>64</v>
      </c>
    </row>
    <row r="29" customFormat="false" ht="15" hidden="false" customHeight="false" outlineLevel="0" collapsed="false">
      <c r="A29" s="3" t="s">
        <v>65</v>
      </c>
      <c r="B29" s="3" t="s">
        <v>66</v>
      </c>
      <c r="C29" s="3" t="s">
        <v>16</v>
      </c>
      <c r="D29" s="3" t="n">
        <v>8</v>
      </c>
      <c r="E29" s="7"/>
      <c r="F29" s="8" t="str">
        <f aca="false">IF(E29="","",D29*E29)</f>
        <v/>
      </c>
      <c r="G29" s="3"/>
    </row>
    <row r="30" customFormat="false" ht="15" hidden="false" customHeight="false" outlineLevel="0" collapsed="false">
      <c r="B30" s="9" t="s">
        <v>67</v>
      </c>
      <c r="C30" s="9" t="s">
        <v>16</v>
      </c>
      <c r="D30" s="9" t="n">
        <v>8</v>
      </c>
      <c r="E30" s="9" t="s">
        <v>42</v>
      </c>
      <c r="G30" s="9" t="s">
        <v>68</v>
      </c>
    </row>
    <row r="31" customFormat="false" ht="15" hidden="false" customHeight="false" outlineLevel="0" collapsed="false">
      <c r="A31" s="2" t="s">
        <v>69</v>
      </c>
      <c r="B31" s="2" t="s">
        <v>70</v>
      </c>
      <c r="C31" s="2" t="s">
        <v>16</v>
      </c>
      <c r="D31" s="2" t="n">
        <v>2</v>
      </c>
      <c r="E31" s="7"/>
      <c r="F31" s="8" t="str">
        <f aca="false">IF(E31="","",D31*E31)</f>
        <v/>
      </c>
      <c r="G31" s="2" t="s">
        <v>71</v>
      </c>
    </row>
    <row r="32" customFormat="false" ht="15" hidden="false" customHeight="false" outlineLevel="0" collapsed="false">
      <c r="A32" s="2" t="s">
        <v>72</v>
      </c>
      <c r="B32" s="2" t="s">
        <v>73</v>
      </c>
      <c r="C32" s="2" t="s">
        <v>74</v>
      </c>
      <c r="D32" s="2" t="n">
        <v>1</v>
      </c>
      <c r="E32" s="7"/>
      <c r="F32" s="8" t="str">
        <f aca="false">IF(E32="","",D32*E32)</f>
        <v/>
      </c>
      <c r="G32" s="2"/>
    </row>
    <row r="33" customFormat="false" ht="15" hidden="false" customHeight="false" outlineLevel="0" collapsed="false">
      <c r="A33" s="2" t="s">
        <v>75</v>
      </c>
      <c r="B33" s="2" t="s">
        <v>76</v>
      </c>
      <c r="C33" s="2" t="s">
        <v>27</v>
      </c>
      <c r="D33" s="2" t="n">
        <v>1</v>
      </c>
      <c r="E33" s="7"/>
      <c r="F33" s="8" t="str">
        <f aca="false">IF(E33="","",D33*E33)</f>
        <v/>
      </c>
      <c r="G33" s="2" t="s">
        <v>77</v>
      </c>
    </row>
    <row r="34" customFormat="false" ht="15" hidden="false" customHeight="false" outlineLevel="0" collapsed="false">
      <c r="B34" s="2" t="s">
        <v>35</v>
      </c>
      <c r="D34" s="2"/>
      <c r="E34" s="7"/>
      <c r="F34" s="8" t="str">
        <f aca="false">IF(OR(D34="",E34=""),"",D34*E34)</f>
        <v/>
      </c>
    </row>
    <row r="35" customFormat="false" ht="15" hidden="false" customHeight="false" outlineLevel="0" collapsed="false">
      <c r="A35" s="6" t="s">
        <v>78</v>
      </c>
      <c r="B35" s="6" t="s">
        <v>79</v>
      </c>
      <c r="C35" s="6"/>
      <c r="D35" s="6"/>
      <c r="E35" s="6"/>
      <c r="F35" s="6"/>
      <c r="G35" s="6"/>
    </row>
    <row r="36" customFormat="false" ht="15" hidden="false" customHeight="false" outlineLevel="0" collapsed="false">
      <c r="A36" s="2" t="s">
        <v>80</v>
      </c>
      <c r="B36" s="2" t="s">
        <v>81</v>
      </c>
      <c r="C36" s="2" t="s">
        <v>20</v>
      </c>
      <c r="D36" s="2" t="n">
        <v>3000</v>
      </c>
      <c r="E36" s="7"/>
      <c r="F36" s="8" t="str">
        <f aca="false">IF(E36="","",D36*E36)</f>
        <v/>
      </c>
      <c r="G36" s="2" t="s">
        <v>82</v>
      </c>
    </row>
    <row r="37" customFormat="false" ht="15" hidden="false" customHeight="false" outlineLevel="0" collapsed="false">
      <c r="A37" s="2" t="s">
        <v>83</v>
      </c>
      <c r="B37" s="2" t="s">
        <v>84</v>
      </c>
      <c r="C37" s="2" t="s">
        <v>20</v>
      </c>
      <c r="D37" s="2" t="n">
        <v>4200</v>
      </c>
      <c r="E37" s="7"/>
      <c r="F37" s="8" t="str">
        <f aca="false">IF(E37="","",D37*E37)</f>
        <v/>
      </c>
      <c r="G37" s="2" t="s">
        <v>85</v>
      </c>
    </row>
    <row r="38" customFormat="false" ht="15" hidden="false" customHeight="false" outlineLevel="0" collapsed="false">
      <c r="A38" s="2" t="s">
        <v>86</v>
      </c>
      <c r="B38" s="2" t="s">
        <v>87</v>
      </c>
      <c r="C38" s="2" t="s">
        <v>20</v>
      </c>
      <c r="D38" s="2" t="n">
        <v>4320</v>
      </c>
      <c r="E38" s="7"/>
      <c r="F38" s="8" t="str">
        <f aca="false">IF(E38="","",D38*E38)</f>
        <v/>
      </c>
      <c r="G38" s="2" t="s">
        <v>88</v>
      </c>
    </row>
    <row r="39" customFormat="false" ht="15" hidden="false" customHeight="false" outlineLevel="0" collapsed="false">
      <c r="A39" s="2" t="s">
        <v>89</v>
      </c>
      <c r="B39" s="2" t="s">
        <v>90</v>
      </c>
      <c r="C39" s="2" t="s">
        <v>20</v>
      </c>
      <c r="D39" s="2" t="n">
        <v>3920</v>
      </c>
      <c r="E39" s="7"/>
      <c r="F39" s="8" t="str">
        <f aca="false">IF(E39="","",D39*E39)</f>
        <v/>
      </c>
      <c r="G39" s="2" t="s">
        <v>91</v>
      </c>
    </row>
    <row r="40" customFormat="false" ht="15" hidden="false" customHeight="false" outlineLevel="0" collapsed="false">
      <c r="A40" s="2" t="s">
        <v>92</v>
      </c>
      <c r="B40" s="2" t="s">
        <v>93</v>
      </c>
      <c r="C40" s="2" t="s">
        <v>20</v>
      </c>
      <c r="D40" s="2" t="n">
        <v>3900</v>
      </c>
      <c r="E40" s="7"/>
      <c r="F40" s="8" t="str">
        <f aca="false">IF(E40="","",D40*E40)</f>
        <v/>
      </c>
      <c r="G40" s="2" t="s">
        <v>24</v>
      </c>
    </row>
    <row r="41" customFormat="false" ht="15" hidden="false" customHeight="false" outlineLevel="0" collapsed="false">
      <c r="A41" s="2" t="s">
        <v>94</v>
      </c>
      <c r="B41" s="2" t="s">
        <v>95</v>
      </c>
      <c r="C41" s="2" t="s">
        <v>20</v>
      </c>
      <c r="D41" s="2" t="n">
        <v>140</v>
      </c>
      <c r="E41" s="7"/>
      <c r="F41" s="8" t="str">
        <f aca="false">IF(E41="","",D41*E41)</f>
        <v/>
      </c>
      <c r="G41" s="2"/>
    </row>
    <row r="42" customFormat="false" ht="15" hidden="false" customHeight="false" outlineLevel="0" collapsed="false">
      <c r="A42" s="2" t="s">
        <v>96</v>
      </c>
      <c r="B42" s="2" t="s">
        <v>97</v>
      </c>
      <c r="C42" s="2" t="s">
        <v>20</v>
      </c>
      <c r="D42" s="2" t="n">
        <v>220</v>
      </c>
      <c r="E42" s="7"/>
      <c r="F42" s="8" t="str">
        <f aca="false">IF(E42="","",D42*E42)</f>
        <v/>
      </c>
      <c r="G42" s="2"/>
    </row>
    <row r="43" customFormat="false" ht="15" hidden="false" customHeight="false" outlineLevel="0" collapsed="false">
      <c r="A43" s="2" t="s">
        <v>98</v>
      </c>
      <c r="B43" s="2" t="s">
        <v>99</v>
      </c>
      <c r="C43" s="2" t="s">
        <v>20</v>
      </c>
      <c r="D43" s="2" t="n">
        <v>45</v>
      </c>
      <c r="E43" s="7"/>
      <c r="F43" s="8" t="str">
        <f aca="false">IF(E43="","",D43*E43)</f>
        <v/>
      </c>
      <c r="G43" s="2" t="s">
        <v>100</v>
      </c>
    </row>
    <row r="44" customFormat="false" ht="15" hidden="false" customHeight="false" outlineLevel="0" collapsed="false">
      <c r="A44" s="2" t="s">
        <v>101</v>
      </c>
      <c r="B44" s="2" t="s">
        <v>102</v>
      </c>
      <c r="C44" s="2" t="s">
        <v>20</v>
      </c>
      <c r="D44" s="2" t="n">
        <v>400</v>
      </c>
      <c r="E44" s="7"/>
      <c r="F44" s="8" t="str">
        <f aca="false">IF(E44="","",D44*E44)</f>
        <v/>
      </c>
      <c r="G44" s="2"/>
    </row>
    <row r="45" customFormat="false" ht="15" hidden="false" customHeight="false" outlineLevel="0" collapsed="false">
      <c r="A45" s="2" t="s">
        <v>103</v>
      </c>
      <c r="B45" s="2" t="s">
        <v>104</v>
      </c>
      <c r="C45" s="2" t="s">
        <v>74</v>
      </c>
      <c r="D45" s="2" t="n">
        <v>1</v>
      </c>
      <c r="E45" s="7"/>
      <c r="F45" s="8" t="str">
        <f aca="false">IF(E45="","",D45*E45)</f>
        <v/>
      </c>
      <c r="G45" s="2" t="s">
        <v>105</v>
      </c>
    </row>
    <row r="46" customFormat="false" ht="15" hidden="false" customHeight="false" outlineLevel="0" collapsed="false">
      <c r="B46" s="2" t="s">
        <v>35</v>
      </c>
      <c r="D46" s="2"/>
      <c r="E46" s="7"/>
      <c r="F46" s="8" t="str">
        <f aca="false">IF(OR(D46="",E46=""),"",D46*E46)</f>
        <v/>
      </c>
    </row>
    <row r="47" customFormat="false" ht="15" hidden="false" customHeight="false" outlineLevel="0" collapsed="false">
      <c r="A47" s="6" t="s">
        <v>106</v>
      </c>
      <c r="B47" s="6" t="s">
        <v>107</v>
      </c>
      <c r="C47" s="6"/>
      <c r="D47" s="6"/>
      <c r="E47" s="6"/>
      <c r="F47" s="6"/>
      <c r="G47" s="6"/>
    </row>
    <row r="48" customFormat="false" ht="15" hidden="false" customHeight="false" outlineLevel="0" collapsed="false">
      <c r="A48" s="2" t="s">
        <v>108</v>
      </c>
      <c r="B48" s="2" t="s">
        <v>109</v>
      </c>
      <c r="C48" s="2" t="s">
        <v>16</v>
      </c>
      <c r="D48" s="2" t="n">
        <v>112</v>
      </c>
      <c r="E48" s="7"/>
      <c r="F48" s="8" t="str">
        <f aca="false">IF(E48="","",D48*E48)</f>
        <v/>
      </c>
      <c r="G48" s="2" t="s">
        <v>110</v>
      </c>
    </row>
    <row r="49" customFormat="false" ht="15" hidden="false" customHeight="false" outlineLevel="0" collapsed="false">
      <c r="A49" s="2" t="s">
        <v>111</v>
      </c>
      <c r="B49" s="2" t="s">
        <v>112</v>
      </c>
      <c r="C49" s="2" t="s">
        <v>20</v>
      </c>
      <c r="D49" s="2" t="n">
        <v>28000</v>
      </c>
      <c r="E49" s="7"/>
      <c r="F49" s="8" t="str">
        <f aca="false">IF(E49="","",D49*E49)</f>
        <v/>
      </c>
      <c r="G49" s="2" t="s">
        <v>113</v>
      </c>
    </row>
    <row r="50" customFormat="false" ht="15" hidden="false" customHeight="false" outlineLevel="0" collapsed="false">
      <c r="A50" s="2" t="s">
        <v>114</v>
      </c>
      <c r="B50" s="2" t="s">
        <v>115</v>
      </c>
      <c r="C50" s="2" t="s">
        <v>20</v>
      </c>
      <c r="D50" s="2" t="n">
        <v>33600</v>
      </c>
      <c r="E50" s="7"/>
      <c r="F50" s="8" t="str">
        <f aca="false">IF(E50="","",D50*E50)</f>
        <v/>
      </c>
      <c r="G50" s="2" t="s">
        <v>116</v>
      </c>
    </row>
    <row r="51" customFormat="false" ht="15" hidden="false" customHeight="false" outlineLevel="0" collapsed="false">
      <c r="A51" s="2" t="s">
        <v>117</v>
      </c>
      <c r="B51" s="2" t="s">
        <v>118</v>
      </c>
      <c r="C51" s="2" t="s">
        <v>20</v>
      </c>
      <c r="D51" s="2" t="n">
        <v>6720</v>
      </c>
      <c r="E51" s="7"/>
      <c r="F51" s="8" t="str">
        <f aca="false">IF(E51="","",D51*E51)</f>
        <v/>
      </c>
      <c r="G51" s="2"/>
    </row>
    <row r="52" customFormat="false" ht="15" hidden="false" customHeight="false" outlineLevel="0" collapsed="false">
      <c r="A52" s="2" t="s">
        <v>119</v>
      </c>
      <c r="B52" s="2" t="s">
        <v>120</v>
      </c>
      <c r="C52" s="2" t="s">
        <v>20</v>
      </c>
      <c r="D52" s="2" t="n">
        <v>2800</v>
      </c>
      <c r="E52" s="7"/>
      <c r="F52" s="8" t="str">
        <f aca="false">IF(E52="","",D52*E52)</f>
        <v/>
      </c>
      <c r="G52" s="2"/>
    </row>
    <row r="53" customFormat="false" ht="15" hidden="false" customHeight="false" outlineLevel="0" collapsed="false">
      <c r="A53" s="2" t="s">
        <v>121</v>
      </c>
      <c r="B53" s="2" t="s">
        <v>122</v>
      </c>
      <c r="C53" s="2" t="s">
        <v>20</v>
      </c>
      <c r="D53" s="2" t="n">
        <v>20100</v>
      </c>
      <c r="E53" s="7"/>
      <c r="F53" s="8" t="str">
        <f aca="false">IF(E53="","",D53*E53)</f>
        <v/>
      </c>
      <c r="G53" s="2"/>
    </row>
    <row r="54" customFormat="false" ht="15" hidden="false" customHeight="false" outlineLevel="0" collapsed="false">
      <c r="A54" s="2" t="s">
        <v>123</v>
      </c>
      <c r="B54" s="2" t="s">
        <v>124</v>
      </c>
      <c r="C54" s="2" t="s">
        <v>16</v>
      </c>
      <c r="D54" s="2" t="n">
        <v>1680</v>
      </c>
      <c r="E54" s="7"/>
      <c r="F54" s="8" t="str">
        <f aca="false">IF(E54="","",D54*E54)</f>
        <v/>
      </c>
      <c r="G54" s="2" t="s">
        <v>125</v>
      </c>
    </row>
    <row r="55" customFormat="false" ht="15" hidden="false" customHeight="false" outlineLevel="0" collapsed="false">
      <c r="A55" s="2" t="s">
        <v>126</v>
      </c>
      <c r="B55" s="2" t="s">
        <v>127</v>
      </c>
      <c r="C55" s="2" t="s">
        <v>16</v>
      </c>
      <c r="D55" s="2" t="n">
        <v>2470</v>
      </c>
      <c r="E55" s="7"/>
      <c r="F55" s="8" t="str">
        <f aca="false">IF(E55="","",D55*E55)</f>
        <v/>
      </c>
      <c r="G55" s="2" t="s">
        <v>128</v>
      </c>
    </row>
    <row r="56" customFormat="false" ht="15" hidden="false" customHeight="false" outlineLevel="0" collapsed="false">
      <c r="A56" s="2" t="s">
        <v>129</v>
      </c>
      <c r="B56" s="2" t="s">
        <v>130</v>
      </c>
      <c r="C56" s="2" t="s">
        <v>16</v>
      </c>
      <c r="D56" s="2" t="n">
        <v>112</v>
      </c>
      <c r="E56" s="7"/>
      <c r="F56" s="8" t="str">
        <f aca="false">IF(E56="","",D56*E56)</f>
        <v/>
      </c>
      <c r="G56" s="2"/>
    </row>
    <row r="57" customFormat="false" ht="15" hidden="false" customHeight="false" outlineLevel="0" collapsed="false">
      <c r="A57" s="2" t="s">
        <v>131</v>
      </c>
      <c r="B57" s="2" t="s">
        <v>132</v>
      </c>
      <c r="C57" s="2" t="s">
        <v>16</v>
      </c>
      <c r="D57" s="2" t="n">
        <v>112</v>
      </c>
      <c r="E57" s="7"/>
      <c r="F57" s="8" t="str">
        <f aca="false">IF(E57="","",D57*E57)</f>
        <v/>
      </c>
      <c r="G57" s="2" t="s">
        <v>133</v>
      </c>
    </row>
    <row r="58" customFormat="false" ht="15" hidden="false" customHeight="false" outlineLevel="0" collapsed="false">
      <c r="B58" s="2" t="s">
        <v>35</v>
      </c>
      <c r="D58" s="2"/>
      <c r="E58" s="7"/>
      <c r="F58" s="8" t="str">
        <f aca="false">IF(OR(D58="",E58=""),"",D58*E58)</f>
        <v/>
      </c>
    </row>
    <row r="59" customFormat="false" ht="15" hidden="false" customHeight="false" outlineLevel="0" collapsed="false">
      <c r="A59" s="6" t="s">
        <v>134</v>
      </c>
      <c r="B59" s="6" t="s">
        <v>135</v>
      </c>
      <c r="C59" s="6"/>
      <c r="D59" s="6"/>
      <c r="E59" s="6"/>
      <c r="F59" s="6"/>
      <c r="G59" s="6"/>
    </row>
    <row r="60" customFormat="false" ht="15" hidden="false" customHeight="false" outlineLevel="0" collapsed="false">
      <c r="A60" s="2" t="s">
        <v>136</v>
      </c>
      <c r="B60" s="2" t="s">
        <v>137</v>
      </c>
      <c r="C60" s="2" t="s">
        <v>16</v>
      </c>
      <c r="D60" s="2" t="n">
        <v>1</v>
      </c>
      <c r="E60" s="7"/>
      <c r="F60" s="8" t="str">
        <f aca="false">IF(E60="","",D60*E60)</f>
        <v/>
      </c>
      <c r="G60" s="2"/>
    </row>
    <row r="61" customFormat="false" ht="15" hidden="false" customHeight="false" outlineLevel="0" collapsed="false">
      <c r="A61" s="2" t="s">
        <v>138</v>
      </c>
      <c r="B61" s="2" t="s">
        <v>139</v>
      </c>
      <c r="C61" s="2" t="s">
        <v>16</v>
      </c>
      <c r="D61" s="2" t="n">
        <v>200</v>
      </c>
      <c r="E61" s="7"/>
      <c r="F61" s="8" t="str">
        <f aca="false">IF(E61="","",D61*E61)</f>
        <v/>
      </c>
      <c r="G61" s="2" t="s">
        <v>140</v>
      </c>
    </row>
    <row r="62" customFormat="false" ht="15" hidden="false" customHeight="false" outlineLevel="0" collapsed="false">
      <c r="A62" s="2" t="s">
        <v>141</v>
      </c>
      <c r="B62" s="2" t="s">
        <v>142</v>
      </c>
      <c r="C62" s="2" t="s">
        <v>16</v>
      </c>
      <c r="D62" s="2" t="n">
        <v>90</v>
      </c>
      <c r="E62" s="7"/>
      <c r="F62" s="8" t="str">
        <f aca="false">IF(E62="","",D62*E62)</f>
        <v/>
      </c>
      <c r="G62" s="2"/>
    </row>
    <row r="63" customFormat="false" ht="15" hidden="false" customHeight="false" outlineLevel="0" collapsed="false">
      <c r="A63" s="2" t="s">
        <v>143</v>
      </c>
      <c r="B63" s="2" t="s">
        <v>144</v>
      </c>
      <c r="C63" s="2" t="s">
        <v>16</v>
      </c>
      <c r="D63" s="2" t="n">
        <v>80</v>
      </c>
      <c r="E63" s="7"/>
      <c r="F63" s="8" t="str">
        <f aca="false">IF(E63="","",D63*E63)</f>
        <v/>
      </c>
      <c r="G63" s="2"/>
    </row>
    <row r="64" customFormat="false" ht="15" hidden="false" customHeight="false" outlineLevel="0" collapsed="false">
      <c r="A64" s="2" t="s">
        <v>145</v>
      </c>
      <c r="B64" s="2" t="s">
        <v>146</v>
      </c>
      <c r="C64" s="2" t="s">
        <v>74</v>
      </c>
      <c r="D64" s="2" t="n">
        <v>3</v>
      </c>
      <c r="E64" s="7"/>
      <c r="F64" s="8" t="str">
        <f aca="false">IF(E64="","",D64*E64)</f>
        <v/>
      </c>
      <c r="G64" s="2" t="s">
        <v>147</v>
      </c>
    </row>
    <row r="65" customFormat="false" ht="15" hidden="false" customHeight="false" outlineLevel="0" collapsed="false">
      <c r="A65" s="2" t="s">
        <v>148</v>
      </c>
      <c r="B65" s="2" t="s">
        <v>149</v>
      </c>
      <c r="C65" s="2" t="s">
        <v>74</v>
      </c>
      <c r="D65" s="2" t="n">
        <v>1</v>
      </c>
      <c r="E65" s="7"/>
      <c r="F65" s="8" t="str">
        <f aca="false">IF(E65="","",D65*E65)</f>
        <v/>
      </c>
      <c r="G65" s="2"/>
    </row>
    <row r="66" customFormat="false" ht="15" hidden="false" customHeight="false" outlineLevel="0" collapsed="false">
      <c r="A66" s="2" t="s">
        <v>150</v>
      </c>
      <c r="B66" s="2" t="s">
        <v>151</v>
      </c>
      <c r="C66" s="2" t="s">
        <v>74</v>
      </c>
      <c r="D66" s="2" t="n">
        <v>2</v>
      </c>
      <c r="E66" s="7"/>
      <c r="F66" s="8" t="str">
        <f aca="false">IF(E66="","",D66*E66)</f>
        <v/>
      </c>
      <c r="G66" s="2"/>
    </row>
    <row r="67" customFormat="false" ht="15" hidden="false" customHeight="false" outlineLevel="0" collapsed="false">
      <c r="A67" s="2" t="s">
        <v>152</v>
      </c>
      <c r="B67" s="2" t="s">
        <v>153</v>
      </c>
      <c r="C67" s="2" t="s">
        <v>16</v>
      </c>
      <c r="D67" s="2" t="n">
        <v>60</v>
      </c>
      <c r="E67" s="7"/>
      <c r="F67" s="8" t="str">
        <f aca="false">IF(E67="","",D67*E67)</f>
        <v/>
      </c>
      <c r="G67" s="2" t="s">
        <v>154</v>
      </c>
    </row>
    <row r="68" customFormat="false" ht="15" hidden="false" customHeight="false" outlineLevel="0" collapsed="false">
      <c r="A68" s="2" t="s">
        <v>155</v>
      </c>
      <c r="B68" s="2" t="s">
        <v>156</v>
      </c>
      <c r="C68" s="2" t="s">
        <v>74</v>
      </c>
      <c r="D68" s="2" t="n">
        <v>1</v>
      </c>
      <c r="E68" s="7"/>
      <c r="F68" s="8" t="str">
        <f aca="false">IF(E68="","",D68*E68)</f>
        <v/>
      </c>
      <c r="G68" s="2" t="s">
        <v>24</v>
      </c>
    </row>
    <row r="69" customFormat="false" ht="15" hidden="false" customHeight="false" outlineLevel="0" collapsed="false">
      <c r="B69" s="2" t="s">
        <v>35</v>
      </c>
      <c r="D69" s="2"/>
      <c r="E69" s="7"/>
      <c r="F69" s="8" t="str">
        <f aca="false">IF(OR(D69="",E69=""),"",D69*E69)</f>
        <v/>
      </c>
    </row>
    <row r="70" customFormat="false" ht="15" hidden="false" customHeight="false" outlineLevel="0" collapsed="false">
      <c r="A70" s="6" t="s">
        <v>157</v>
      </c>
      <c r="B70" s="6" t="s">
        <v>158</v>
      </c>
      <c r="C70" s="6"/>
      <c r="D70" s="6"/>
      <c r="E70" s="6"/>
      <c r="F70" s="6"/>
      <c r="G70" s="6"/>
    </row>
    <row r="71" customFormat="false" ht="15" hidden="false" customHeight="false" outlineLevel="0" collapsed="false">
      <c r="A71" s="2" t="s">
        <v>159</v>
      </c>
      <c r="B71" s="2" t="s">
        <v>160</v>
      </c>
      <c r="C71" s="2" t="s">
        <v>16</v>
      </c>
      <c r="D71" s="2" t="n">
        <v>3</v>
      </c>
      <c r="E71" s="7"/>
      <c r="F71" s="8" t="str">
        <f aca="false">IF(E71="","",D71*E71)</f>
        <v/>
      </c>
      <c r="G71" s="2"/>
    </row>
    <row r="72" customFormat="false" ht="15" hidden="false" customHeight="false" outlineLevel="0" collapsed="false">
      <c r="A72" s="2" t="s">
        <v>161</v>
      </c>
      <c r="B72" s="2" t="s">
        <v>162</v>
      </c>
      <c r="C72" s="2" t="s">
        <v>16</v>
      </c>
      <c r="D72" s="2" t="n">
        <v>210</v>
      </c>
      <c r="E72" s="7"/>
      <c r="F72" s="8" t="str">
        <f aca="false">IF(E72="","",D72*E72)</f>
        <v/>
      </c>
      <c r="G72" s="2" t="s">
        <v>163</v>
      </c>
    </row>
    <row r="73" customFormat="false" ht="15" hidden="false" customHeight="false" outlineLevel="0" collapsed="false">
      <c r="A73" s="2" t="s">
        <v>164</v>
      </c>
      <c r="B73" s="2" t="s">
        <v>165</v>
      </c>
      <c r="C73" s="2" t="s">
        <v>16</v>
      </c>
      <c r="D73" s="2" t="n">
        <v>95</v>
      </c>
      <c r="E73" s="7"/>
      <c r="F73" s="8" t="str">
        <f aca="false">IF(E73="","",D73*E73)</f>
        <v/>
      </c>
      <c r="G73" s="2"/>
    </row>
    <row r="74" customFormat="false" ht="15" hidden="false" customHeight="false" outlineLevel="0" collapsed="false">
      <c r="A74" s="2" t="s">
        <v>166</v>
      </c>
      <c r="B74" s="2" t="s">
        <v>167</v>
      </c>
      <c r="C74" s="2" t="s">
        <v>74</v>
      </c>
      <c r="D74" s="2" t="n">
        <v>3</v>
      </c>
      <c r="E74" s="7"/>
      <c r="F74" s="8" t="str">
        <f aca="false">IF(E74="","",D74*E74)</f>
        <v/>
      </c>
      <c r="G74" s="2" t="s">
        <v>168</v>
      </c>
    </row>
    <row r="75" customFormat="false" ht="15" hidden="false" customHeight="false" outlineLevel="0" collapsed="false">
      <c r="A75" s="2" t="s">
        <v>169</v>
      </c>
      <c r="B75" s="2" t="s">
        <v>170</v>
      </c>
      <c r="C75" s="2" t="s">
        <v>74</v>
      </c>
      <c r="D75" s="2" t="n">
        <v>3</v>
      </c>
      <c r="E75" s="7"/>
      <c r="F75" s="8" t="str">
        <f aca="false">IF(E75="","",D75*E75)</f>
        <v/>
      </c>
      <c r="G75" s="2" t="s">
        <v>171</v>
      </c>
    </row>
    <row r="76" customFormat="false" ht="15" hidden="false" customHeight="false" outlineLevel="0" collapsed="false">
      <c r="A76" s="2" t="s">
        <v>172</v>
      </c>
      <c r="B76" s="2" t="s">
        <v>173</v>
      </c>
      <c r="C76" s="2" t="s">
        <v>16</v>
      </c>
      <c r="D76" s="2" t="n">
        <v>15</v>
      </c>
      <c r="E76" s="7"/>
      <c r="F76" s="8" t="str">
        <f aca="false">IF(E76="","",D76*E76)</f>
        <v/>
      </c>
      <c r="G76" s="2"/>
    </row>
    <row r="77" customFormat="false" ht="15" hidden="false" customHeight="false" outlineLevel="0" collapsed="false">
      <c r="A77" s="2" t="s">
        <v>174</v>
      </c>
      <c r="B77" s="2" t="s">
        <v>175</v>
      </c>
      <c r="C77" s="2" t="s">
        <v>20</v>
      </c>
      <c r="D77" s="2" t="n">
        <v>320</v>
      </c>
      <c r="E77" s="7"/>
      <c r="F77" s="8" t="str">
        <f aca="false">IF(E77="","",D77*E77)</f>
        <v/>
      </c>
      <c r="G77" s="2"/>
    </row>
    <row r="78" customFormat="false" ht="15" hidden="false" customHeight="false" outlineLevel="0" collapsed="false">
      <c r="A78" s="2" t="s">
        <v>176</v>
      </c>
      <c r="B78" s="2" t="s">
        <v>177</v>
      </c>
      <c r="C78" s="2" t="s">
        <v>20</v>
      </c>
      <c r="D78" s="2" t="n">
        <v>1900</v>
      </c>
      <c r="E78" s="7"/>
      <c r="F78" s="8" t="str">
        <f aca="false">IF(E78="","",D78*E78)</f>
        <v/>
      </c>
      <c r="G78" s="2" t="s">
        <v>24</v>
      </c>
    </row>
    <row r="79" customFormat="false" ht="15" hidden="false" customHeight="false" outlineLevel="0" collapsed="false">
      <c r="B79" s="2" t="s">
        <v>35</v>
      </c>
      <c r="D79" s="2"/>
      <c r="E79" s="7"/>
      <c r="F79" s="8" t="str">
        <f aca="false">IF(OR(D79="",E79=""),"",D79*E79)</f>
        <v/>
      </c>
    </row>
    <row r="80" customFormat="false" ht="15" hidden="false" customHeight="false" outlineLevel="0" collapsed="false">
      <c r="A80" s="6" t="s">
        <v>178</v>
      </c>
      <c r="B80" s="6" t="s">
        <v>179</v>
      </c>
      <c r="C80" s="6"/>
      <c r="D80" s="6"/>
      <c r="E80" s="6"/>
      <c r="F80" s="6"/>
      <c r="G80" s="6"/>
    </row>
    <row r="81" customFormat="false" ht="15" hidden="false" customHeight="false" outlineLevel="0" collapsed="false">
      <c r="A81" s="2" t="s">
        <v>180</v>
      </c>
      <c r="B81" s="2" t="s">
        <v>181</v>
      </c>
      <c r="C81" s="2" t="s">
        <v>16</v>
      </c>
      <c r="D81" s="2" t="n">
        <v>1</v>
      </c>
      <c r="E81" s="7"/>
      <c r="F81" s="8" t="str">
        <f aca="false">IF(E81="","",D81*E81)</f>
        <v/>
      </c>
      <c r="G81" s="2" t="s">
        <v>182</v>
      </c>
    </row>
    <row r="82" customFormat="false" ht="15" hidden="false" customHeight="false" outlineLevel="0" collapsed="false">
      <c r="A82" s="2" t="s">
        <v>183</v>
      </c>
      <c r="B82" s="2" t="s">
        <v>184</v>
      </c>
      <c r="C82" s="2" t="s">
        <v>74</v>
      </c>
      <c r="D82" s="2" t="n">
        <v>1</v>
      </c>
      <c r="E82" s="7"/>
      <c r="F82" s="8" t="str">
        <f aca="false">IF(E82="","",D82*E82)</f>
        <v/>
      </c>
      <c r="G82" s="2"/>
    </row>
    <row r="83" customFormat="false" ht="15" hidden="false" customHeight="false" outlineLevel="0" collapsed="false">
      <c r="A83" s="2" t="s">
        <v>185</v>
      </c>
      <c r="B83" s="2" t="s">
        <v>186</v>
      </c>
      <c r="C83" s="2" t="s">
        <v>16</v>
      </c>
      <c r="D83" s="2" t="n">
        <v>6</v>
      </c>
      <c r="E83" s="7"/>
      <c r="F83" s="8" t="str">
        <f aca="false">IF(E83="","",D83*E83)</f>
        <v/>
      </c>
      <c r="G83" s="2" t="s">
        <v>187</v>
      </c>
    </row>
    <row r="84" customFormat="false" ht="15" hidden="false" customHeight="false" outlineLevel="0" collapsed="false">
      <c r="A84" s="2" t="s">
        <v>188</v>
      </c>
      <c r="B84" s="2" t="s">
        <v>189</v>
      </c>
      <c r="C84" s="2" t="s">
        <v>20</v>
      </c>
      <c r="D84" s="2" t="n">
        <v>240</v>
      </c>
      <c r="E84" s="7"/>
      <c r="F84" s="8" t="str">
        <f aca="false">IF(E84="","",D84*E84)</f>
        <v/>
      </c>
      <c r="G84" s="2" t="s">
        <v>190</v>
      </c>
    </row>
    <row r="85" customFormat="false" ht="15" hidden="false" customHeight="false" outlineLevel="0" collapsed="false">
      <c r="A85" s="2" t="s">
        <v>191</v>
      </c>
      <c r="B85" s="2" t="s">
        <v>192</v>
      </c>
      <c r="C85" s="2" t="s">
        <v>20</v>
      </c>
      <c r="D85" s="2" t="n">
        <v>480</v>
      </c>
      <c r="E85" s="7"/>
      <c r="F85" s="8" t="str">
        <f aca="false">IF(E85="","",D85*E85)</f>
        <v/>
      </c>
      <c r="G85" s="2" t="s">
        <v>193</v>
      </c>
    </row>
    <row r="86" customFormat="false" ht="15" hidden="false" customHeight="false" outlineLevel="0" collapsed="false">
      <c r="A86" s="2" t="s">
        <v>194</v>
      </c>
      <c r="B86" s="2" t="s">
        <v>195</v>
      </c>
      <c r="C86" s="2" t="s">
        <v>16</v>
      </c>
      <c r="D86" s="2" t="n">
        <v>1</v>
      </c>
      <c r="E86" s="7"/>
      <c r="F86" s="8" t="str">
        <f aca="false">IF(E86="","",D86*E86)</f>
        <v/>
      </c>
      <c r="G86" s="2"/>
    </row>
    <row r="87" customFormat="false" ht="15" hidden="false" customHeight="false" outlineLevel="0" collapsed="false">
      <c r="B87" s="2" t="s">
        <v>35</v>
      </c>
      <c r="D87" s="2"/>
      <c r="E87" s="7"/>
      <c r="F87" s="8" t="str">
        <f aca="false">IF(OR(D87="",E87=""),"",D87*E87)</f>
        <v/>
      </c>
    </row>
    <row r="88" customFormat="false" ht="15" hidden="false" customHeight="false" outlineLevel="0" collapsed="false">
      <c r="A88" s="6" t="s">
        <v>196</v>
      </c>
      <c r="B88" s="6" t="s">
        <v>197</v>
      </c>
      <c r="C88" s="6"/>
      <c r="D88" s="6"/>
      <c r="E88" s="6"/>
      <c r="F88" s="6"/>
      <c r="G88" s="6"/>
    </row>
    <row r="89" customFormat="false" ht="15" hidden="false" customHeight="false" outlineLevel="0" collapsed="false">
      <c r="A89" s="2" t="s">
        <v>198</v>
      </c>
      <c r="B89" s="2" t="s">
        <v>199</v>
      </c>
      <c r="C89" s="2" t="s">
        <v>16</v>
      </c>
      <c r="D89" s="2" t="n">
        <v>59</v>
      </c>
      <c r="E89" s="7"/>
      <c r="F89" s="8" t="str">
        <f aca="false">IF(E89="","",D89*E89)</f>
        <v/>
      </c>
      <c r="G89" s="2" t="s">
        <v>200</v>
      </c>
    </row>
    <row r="90" customFormat="false" ht="15" hidden="false" customHeight="false" outlineLevel="0" collapsed="false">
      <c r="A90" s="2" t="s">
        <v>201</v>
      </c>
      <c r="B90" s="2" t="s">
        <v>202</v>
      </c>
      <c r="C90" s="2" t="s">
        <v>16</v>
      </c>
      <c r="D90" s="2" t="n">
        <v>1</v>
      </c>
      <c r="E90" s="7"/>
      <c r="F90" s="8" t="str">
        <f aca="false">IF(E90="","",D90*E90)</f>
        <v/>
      </c>
      <c r="G90" s="2"/>
    </row>
    <row r="91" customFormat="false" ht="15" hidden="false" customHeight="false" outlineLevel="0" collapsed="false">
      <c r="A91" s="2" t="s">
        <v>203</v>
      </c>
      <c r="B91" s="2" t="s">
        <v>204</v>
      </c>
      <c r="C91" s="2" t="s">
        <v>16</v>
      </c>
      <c r="D91" s="2" t="n">
        <v>59</v>
      </c>
      <c r="E91" s="7"/>
      <c r="F91" s="8" t="str">
        <f aca="false">IF(E91="","",D91*E91)</f>
        <v/>
      </c>
      <c r="G91" s="2" t="s">
        <v>205</v>
      </c>
    </row>
    <row r="92" customFormat="false" ht="15" hidden="false" customHeight="false" outlineLevel="0" collapsed="false">
      <c r="A92" s="2" t="s">
        <v>206</v>
      </c>
      <c r="B92" s="2" t="s">
        <v>207</v>
      </c>
      <c r="C92" s="2" t="s">
        <v>20</v>
      </c>
      <c r="D92" s="2" t="n">
        <v>400</v>
      </c>
      <c r="E92" s="7"/>
      <c r="F92" s="8" t="str">
        <f aca="false">IF(E92="","",D92*E92)</f>
        <v/>
      </c>
      <c r="G92" s="2"/>
    </row>
    <row r="93" customFormat="false" ht="15" hidden="false" customHeight="false" outlineLevel="0" collapsed="false">
      <c r="A93" s="2" t="s">
        <v>208</v>
      </c>
      <c r="B93" s="2" t="s">
        <v>209</v>
      </c>
      <c r="C93" s="2" t="s">
        <v>74</v>
      </c>
      <c r="D93" s="2" t="n">
        <v>1</v>
      </c>
      <c r="E93" s="7"/>
      <c r="F93" s="8" t="str">
        <f aca="false">IF(E93="","",D93*E93)</f>
        <v/>
      </c>
      <c r="G93" s="2"/>
    </row>
    <row r="94" customFormat="false" ht="15" hidden="false" customHeight="false" outlineLevel="0" collapsed="false">
      <c r="A94" s="2" t="s">
        <v>210</v>
      </c>
      <c r="B94" s="2" t="s">
        <v>211</v>
      </c>
      <c r="C94" s="2" t="s">
        <v>16</v>
      </c>
      <c r="D94" s="2" t="n">
        <v>1</v>
      </c>
      <c r="E94" s="7"/>
      <c r="F94" s="8" t="str">
        <f aca="false">IF(E94="","",D94*E94)</f>
        <v/>
      </c>
      <c r="G94" s="2"/>
    </row>
    <row r="95" customFormat="false" ht="15" hidden="false" customHeight="false" outlineLevel="0" collapsed="false">
      <c r="A95" s="2" t="s">
        <v>212</v>
      </c>
      <c r="B95" s="2" t="s">
        <v>213</v>
      </c>
      <c r="C95" s="2" t="s">
        <v>27</v>
      </c>
      <c r="D95" s="2" t="n">
        <v>1</v>
      </c>
      <c r="E95" s="7"/>
      <c r="F95" s="8" t="str">
        <f aca="false">IF(E95="","",D95*E95)</f>
        <v/>
      </c>
      <c r="G95" s="2" t="s">
        <v>214</v>
      </c>
    </row>
    <row r="96" customFormat="false" ht="15" hidden="false" customHeight="false" outlineLevel="0" collapsed="false">
      <c r="B96" s="2" t="s">
        <v>35</v>
      </c>
      <c r="D96" s="2"/>
      <c r="E96" s="7"/>
      <c r="F96" s="8" t="str">
        <f aca="false">IF(OR(D96="",E96=""),"",D96*E96)</f>
        <v/>
      </c>
    </row>
    <row r="97" customFormat="false" ht="15" hidden="false" customHeight="false" outlineLevel="0" collapsed="false">
      <c r="A97" s="6" t="s">
        <v>215</v>
      </c>
      <c r="B97" s="6" t="s">
        <v>216</v>
      </c>
      <c r="C97" s="6"/>
      <c r="D97" s="6"/>
      <c r="E97" s="6"/>
      <c r="F97" s="6"/>
      <c r="G97" s="6"/>
    </row>
    <row r="98" customFormat="false" ht="15" hidden="false" customHeight="false" outlineLevel="0" collapsed="false">
      <c r="A98" s="2" t="s">
        <v>217</v>
      </c>
      <c r="B98" s="2" t="s">
        <v>218</v>
      </c>
      <c r="C98" s="2" t="s">
        <v>16</v>
      </c>
      <c r="D98" s="2" t="n">
        <v>34</v>
      </c>
      <c r="E98" s="7"/>
      <c r="F98" s="8" t="str">
        <f aca="false">IF(E98="","",D98*E98)</f>
        <v/>
      </c>
      <c r="G98" s="2" t="s">
        <v>219</v>
      </c>
    </row>
    <row r="99" customFormat="false" ht="15" hidden="false" customHeight="false" outlineLevel="0" collapsed="false">
      <c r="A99" s="2" t="s">
        <v>220</v>
      </c>
      <c r="B99" s="2" t="s">
        <v>221</v>
      </c>
      <c r="C99" s="2" t="s">
        <v>16</v>
      </c>
      <c r="D99" s="2" t="n">
        <v>2</v>
      </c>
      <c r="E99" s="7"/>
      <c r="F99" s="8" t="str">
        <f aca="false">IF(E99="","",D99*E99)</f>
        <v/>
      </c>
      <c r="G99" s="2"/>
    </row>
    <row r="100" customFormat="false" ht="15" hidden="false" customHeight="false" outlineLevel="0" collapsed="false">
      <c r="A100" s="2" t="s">
        <v>222</v>
      </c>
      <c r="B100" s="2" t="s">
        <v>223</v>
      </c>
      <c r="C100" s="2" t="s">
        <v>74</v>
      </c>
      <c r="D100" s="2" t="n">
        <v>1</v>
      </c>
      <c r="E100" s="7"/>
      <c r="F100" s="8" t="str">
        <f aca="false">IF(E100="","",D100*E100)</f>
        <v/>
      </c>
      <c r="G100" s="2"/>
    </row>
    <row r="101" customFormat="false" ht="15" hidden="false" customHeight="false" outlineLevel="0" collapsed="false">
      <c r="A101" s="2" t="s">
        <v>224</v>
      </c>
      <c r="B101" s="2" t="s">
        <v>225</v>
      </c>
      <c r="C101" s="2" t="s">
        <v>74</v>
      </c>
      <c r="D101" s="2" t="n">
        <v>1</v>
      </c>
      <c r="E101" s="7"/>
      <c r="F101" s="8" t="str">
        <f aca="false">IF(E101="","",D101*E101)</f>
        <v/>
      </c>
      <c r="G101" s="2"/>
    </row>
    <row r="102" customFormat="false" ht="15" hidden="false" customHeight="false" outlineLevel="0" collapsed="false">
      <c r="A102" s="2" t="s">
        <v>226</v>
      </c>
      <c r="B102" s="2" t="s">
        <v>227</v>
      </c>
      <c r="C102" s="2" t="s">
        <v>228</v>
      </c>
      <c r="D102" s="2" t="n">
        <v>1</v>
      </c>
      <c r="E102" s="7"/>
      <c r="F102" s="8" t="str">
        <f aca="false">IF(E102="","",D102*E102)</f>
        <v/>
      </c>
      <c r="G102" s="2"/>
    </row>
    <row r="103" customFormat="false" ht="15" hidden="false" customHeight="false" outlineLevel="0" collapsed="false">
      <c r="A103" s="2" t="s">
        <v>229</v>
      </c>
      <c r="B103" s="2" t="s">
        <v>230</v>
      </c>
      <c r="C103" s="2" t="s">
        <v>20</v>
      </c>
      <c r="D103" s="2" t="n">
        <v>200</v>
      </c>
      <c r="E103" s="7"/>
      <c r="F103" s="8" t="str">
        <f aca="false">IF(E103="","",D103*E103)</f>
        <v/>
      </c>
      <c r="G103" s="2" t="s">
        <v>231</v>
      </c>
    </row>
    <row r="104" customFormat="false" ht="15" hidden="false" customHeight="false" outlineLevel="0" collapsed="false">
      <c r="A104" s="2" t="s">
        <v>232</v>
      </c>
      <c r="B104" s="2" t="s">
        <v>233</v>
      </c>
      <c r="C104" s="2" t="s">
        <v>27</v>
      </c>
      <c r="D104" s="2" t="n">
        <v>1</v>
      </c>
      <c r="E104" s="7"/>
      <c r="F104" s="8" t="str">
        <f aca="false">IF(E104="","",D104*E104)</f>
        <v/>
      </c>
      <c r="G104" s="2" t="s">
        <v>234</v>
      </c>
    </row>
    <row r="105" customFormat="false" ht="15" hidden="false" customHeight="false" outlineLevel="0" collapsed="false">
      <c r="B105" s="2" t="s">
        <v>35</v>
      </c>
      <c r="D105" s="2"/>
      <c r="E105" s="7"/>
      <c r="F105" s="8" t="str">
        <f aca="false">IF(OR(D105="",E105=""),"",D105*E105)</f>
        <v/>
      </c>
    </row>
    <row r="106" customFormat="false" ht="15" hidden="false" customHeight="false" outlineLevel="0" collapsed="false">
      <c r="A106" s="6" t="s">
        <v>235</v>
      </c>
      <c r="B106" s="6" t="s">
        <v>236</v>
      </c>
      <c r="C106" s="6"/>
      <c r="D106" s="6"/>
      <c r="E106" s="6"/>
      <c r="F106" s="6"/>
      <c r="G106" s="6"/>
    </row>
    <row r="107" customFormat="false" ht="15" hidden="false" customHeight="false" outlineLevel="0" collapsed="false">
      <c r="A107" s="2" t="s">
        <v>237</v>
      </c>
      <c r="B107" s="2" t="s">
        <v>238</v>
      </c>
      <c r="C107" s="2" t="s">
        <v>20</v>
      </c>
      <c r="D107" s="2" t="n">
        <v>160</v>
      </c>
      <c r="E107" s="7"/>
      <c r="F107" s="8" t="str">
        <f aca="false">IF(E107="","",D107*E107)</f>
        <v/>
      </c>
      <c r="G107" s="2"/>
    </row>
    <row r="108" customFormat="false" ht="15" hidden="false" customHeight="false" outlineLevel="0" collapsed="false">
      <c r="A108" s="2" t="s">
        <v>239</v>
      </c>
      <c r="B108" s="2" t="s">
        <v>240</v>
      </c>
      <c r="C108" s="2" t="s">
        <v>16</v>
      </c>
      <c r="D108" s="2" t="n">
        <v>10</v>
      </c>
      <c r="E108" s="7"/>
      <c r="F108" s="8" t="str">
        <f aca="false">IF(E108="","",D108*E108)</f>
        <v/>
      </c>
      <c r="G108" s="2"/>
    </row>
    <row r="109" customFormat="false" ht="15" hidden="false" customHeight="false" outlineLevel="0" collapsed="false">
      <c r="A109" s="2" t="s">
        <v>241</v>
      </c>
      <c r="B109" s="2" t="s">
        <v>242</v>
      </c>
      <c r="C109" s="2" t="s">
        <v>16</v>
      </c>
      <c r="D109" s="2" t="n">
        <v>3</v>
      </c>
      <c r="E109" s="7"/>
      <c r="F109" s="8" t="str">
        <f aca="false">IF(E109="","",D109*E109)</f>
        <v/>
      </c>
      <c r="G109" s="2"/>
    </row>
    <row r="110" customFormat="false" ht="15" hidden="false" customHeight="false" outlineLevel="0" collapsed="false">
      <c r="A110" s="2" t="s">
        <v>243</v>
      </c>
      <c r="B110" s="2" t="s">
        <v>244</v>
      </c>
      <c r="C110" s="2" t="s">
        <v>16</v>
      </c>
      <c r="D110" s="2" t="n">
        <v>16</v>
      </c>
      <c r="E110" s="7"/>
      <c r="F110" s="8" t="str">
        <f aca="false">IF(E110="","",D110*E110)</f>
        <v/>
      </c>
      <c r="G110" s="2"/>
    </row>
    <row r="111" customFormat="false" ht="15" hidden="false" customHeight="false" outlineLevel="0" collapsed="false">
      <c r="A111" s="2" t="s">
        <v>245</v>
      </c>
      <c r="B111" s="2" t="s">
        <v>246</v>
      </c>
      <c r="C111" s="2" t="s">
        <v>74</v>
      </c>
      <c r="D111" s="2" t="n">
        <v>1</v>
      </c>
      <c r="E111" s="7"/>
      <c r="F111" s="8" t="str">
        <f aca="false">IF(E111="","",D111*E111)</f>
        <v/>
      </c>
      <c r="G111" s="2" t="s">
        <v>247</v>
      </c>
    </row>
    <row r="112" customFormat="false" ht="15" hidden="false" customHeight="false" outlineLevel="0" collapsed="false">
      <c r="A112" s="2" t="s">
        <v>248</v>
      </c>
      <c r="B112" s="2" t="s">
        <v>249</v>
      </c>
      <c r="C112" s="2" t="s">
        <v>74</v>
      </c>
      <c r="D112" s="2" t="n">
        <v>1</v>
      </c>
      <c r="E112" s="7"/>
      <c r="F112" s="8" t="str">
        <f aca="false">IF(E112="","",D112*E112)</f>
        <v/>
      </c>
      <c r="G112" s="2" t="s">
        <v>250</v>
      </c>
    </row>
    <row r="113" customFormat="false" ht="15" hidden="false" customHeight="false" outlineLevel="0" collapsed="false">
      <c r="B113" s="2" t="s">
        <v>35</v>
      </c>
      <c r="D113" s="2"/>
      <c r="E113" s="7"/>
      <c r="F113" s="8" t="str">
        <f aca="false">IF(OR(D113="",E113=""),"",D113*E113)</f>
        <v/>
      </c>
    </row>
    <row r="114" customFormat="false" ht="15" hidden="false" customHeight="false" outlineLevel="0" collapsed="false">
      <c r="A114" s="6" t="s">
        <v>251</v>
      </c>
      <c r="B114" s="6" t="s">
        <v>252</v>
      </c>
      <c r="C114" s="6"/>
      <c r="D114" s="6"/>
      <c r="E114" s="6"/>
      <c r="F114" s="6"/>
      <c r="G114" s="6"/>
    </row>
    <row r="115" customFormat="false" ht="15" hidden="false" customHeight="false" outlineLevel="0" collapsed="false">
      <c r="A115" s="2" t="s">
        <v>253</v>
      </c>
      <c r="B115" s="2" t="s">
        <v>254</v>
      </c>
      <c r="C115" s="2" t="s">
        <v>27</v>
      </c>
      <c r="D115" s="2" t="n">
        <v>1</v>
      </c>
      <c r="E115" s="7"/>
      <c r="F115" s="8" t="str">
        <f aca="false">IF(E115="","",D115*E115)</f>
        <v/>
      </c>
      <c r="G115" s="2" t="s">
        <v>255</v>
      </c>
    </row>
    <row r="116" customFormat="false" ht="15" hidden="false" customHeight="false" outlineLevel="0" collapsed="false">
      <c r="A116" s="2" t="s">
        <v>256</v>
      </c>
      <c r="B116" s="2" t="s">
        <v>257</v>
      </c>
      <c r="C116" s="2" t="s">
        <v>16</v>
      </c>
      <c r="D116" s="2" t="n">
        <v>1</v>
      </c>
      <c r="E116" s="7"/>
      <c r="F116" s="8" t="str">
        <f aca="false">IF(E116="","",D116*E116)</f>
        <v/>
      </c>
      <c r="G116" s="2" t="s">
        <v>258</v>
      </c>
    </row>
    <row r="117" customFormat="false" ht="15" hidden="false" customHeight="false" outlineLevel="0" collapsed="false">
      <c r="A117" s="2" t="s">
        <v>259</v>
      </c>
      <c r="B117" s="2" t="s">
        <v>260</v>
      </c>
      <c r="C117" s="2" t="s">
        <v>27</v>
      </c>
      <c r="D117" s="2" t="n">
        <v>1</v>
      </c>
      <c r="E117" s="7"/>
      <c r="F117" s="8" t="str">
        <f aca="false">IF(E117="","",D117*E117)</f>
        <v/>
      </c>
      <c r="G117" s="2" t="s">
        <v>261</v>
      </c>
    </row>
    <row r="118" customFormat="false" ht="15" hidden="false" customHeight="false" outlineLevel="0" collapsed="false">
      <c r="A118" s="2" t="s">
        <v>262</v>
      </c>
      <c r="B118" s="2" t="s">
        <v>263</v>
      </c>
      <c r="C118" s="2" t="s">
        <v>27</v>
      </c>
      <c r="D118" s="2" t="n">
        <v>1</v>
      </c>
      <c r="E118" s="7"/>
      <c r="F118" s="8" t="str">
        <f aca="false">IF(E118="","",D118*E118)</f>
        <v/>
      </c>
      <c r="G118" s="2"/>
    </row>
    <row r="119" customFormat="false" ht="15" hidden="false" customHeight="false" outlineLevel="0" collapsed="false">
      <c r="A119" s="2" t="s">
        <v>264</v>
      </c>
      <c r="B119" s="2" t="s">
        <v>265</v>
      </c>
      <c r="C119" s="2" t="s">
        <v>27</v>
      </c>
      <c r="D119" s="2" t="n">
        <v>1</v>
      </c>
      <c r="E119" s="7"/>
      <c r="F119" s="8" t="str">
        <f aca="false">IF(E119="","",D119*E119)</f>
        <v/>
      </c>
      <c r="G119" s="2" t="s">
        <v>266</v>
      </c>
    </row>
    <row r="120" customFormat="false" ht="15" hidden="false" customHeight="false" outlineLevel="0" collapsed="false">
      <c r="B120" s="2" t="s">
        <v>35</v>
      </c>
      <c r="D120" s="2"/>
      <c r="E120" s="7"/>
      <c r="F120" s="8" t="str">
        <f aca="false">IF(OR(D120="",E120=""),"",D120*E120)</f>
        <v/>
      </c>
    </row>
    <row r="121" customFormat="false" ht="15" hidden="false" customHeight="false" outlineLevel="0" collapsed="false">
      <c r="A121" s="6" t="s">
        <v>267</v>
      </c>
      <c r="B121" s="6" t="s">
        <v>268</v>
      </c>
      <c r="C121" s="6"/>
      <c r="D121" s="6"/>
      <c r="E121" s="6"/>
      <c r="F121" s="6"/>
      <c r="G121" s="6"/>
    </row>
    <row r="122" customFormat="false" ht="15" hidden="false" customHeight="false" outlineLevel="0" collapsed="false">
      <c r="A122" s="2" t="s">
        <v>269</v>
      </c>
      <c r="B122" s="2" t="s">
        <v>270</v>
      </c>
      <c r="C122" s="2" t="s">
        <v>271</v>
      </c>
      <c r="D122" s="2" t="n">
        <v>7000</v>
      </c>
      <c r="E122" s="7"/>
      <c r="F122" s="8" t="str">
        <f aca="false">IF(E122="","",D122*E122)</f>
        <v/>
      </c>
      <c r="G122" s="2" t="s">
        <v>272</v>
      </c>
    </row>
    <row r="123" customFormat="false" ht="15" hidden="false" customHeight="false" outlineLevel="0" collapsed="false">
      <c r="A123" s="2" t="s">
        <v>273</v>
      </c>
      <c r="B123" s="2" t="s">
        <v>274</v>
      </c>
      <c r="C123" s="2" t="s">
        <v>271</v>
      </c>
      <c r="D123" s="2" t="n">
        <v>7000</v>
      </c>
      <c r="E123" s="7"/>
      <c r="F123" s="8" t="str">
        <f aca="false">IF(E123="","",D123*E123)</f>
        <v/>
      </c>
      <c r="G123" s="2" t="s">
        <v>272</v>
      </c>
    </row>
    <row r="124" customFormat="false" ht="15" hidden="false" customHeight="false" outlineLevel="0" collapsed="false">
      <c r="B124" s="2" t="s">
        <v>35</v>
      </c>
      <c r="D124" s="2"/>
      <c r="E124" s="7"/>
      <c r="F124" s="8" t="str">
        <f aca="false">IF(OR(D124="",E124=""),"",D124*E124)</f>
        <v/>
      </c>
    </row>
    <row r="126" customFormat="false" ht="15" hidden="false" customHeight="false" outlineLevel="0" collapsed="false">
      <c r="B126" s="10" t="s">
        <v>275</v>
      </c>
    </row>
    <row r="127" customFormat="false" ht="15" hidden="false" customHeight="false" outlineLevel="0" collapsed="false">
      <c r="A127" s="11" t="s">
        <v>12</v>
      </c>
      <c r="B127" s="11" t="s">
        <v>13</v>
      </c>
      <c r="F127" s="12" t="n">
        <f aca="false">N(F9)+N(F10)+N(F11)+N(F12)+N(F13)+N(F14)+N(F15)</f>
        <v>0</v>
      </c>
    </row>
    <row r="128" customFormat="false" ht="15" hidden="false" customHeight="false" outlineLevel="0" collapsed="false">
      <c r="A128" s="11" t="s">
        <v>36</v>
      </c>
      <c r="B128" s="11" t="s">
        <v>276</v>
      </c>
      <c r="F128" s="12" t="n">
        <f aca="false">N(F17)+N(F20)+N(F23)+N(F27)+N(F29)+N(F31)+N(F32)+N(F33)+N(F34)</f>
        <v>0</v>
      </c>
    </row>
    <row r="129" customFormat="false" ht="15" hidden="false" customHeight="false" outlineLevel="0" collapsed="false">
      <c r="A129" s="11" t="s">
        <v>78</v>
      </c>
      <c r="B129" s="11" t="s">
        <v>277</v>
      </c>
      <c r="F129" s="12" t="n">
        <f aca="false">N(F36)+N(F37)+N(F38)+N(F39)+N(F40)+N(F41)+N(F42)+N(F43)+N(F44)+N(F45)+N(F46)</f>
        <v>0</v>
      </c>
    </row>
    <row r="130" customFormat="false" ht="15" hidden="false" customHeight="false" outlineLevel="0" collapsed="false">
      <c r="A130" s="11" t="s">
        <v>106</v>
      </c>
      <c r="B130" s="11" t="s">
        <v>278</v>
      </c>
      <c r="F130" s="12" t="n">
        <f aca="false">N(F48)+N(F49)+N(F50)+N(F51)+N(F52)+N(F53)+N(F54)+N(F55)+N(F56)+N(F57)+N(F58)</f>
        <v>0</v>
      </c>
    </row>
    <row r="131" customFormat="false" ht="15" hidden="false" customHeight="false" outlineLevel="0" collapsed="false">
      <c r="A131" s="11" t="s">
        <v>134</v>
      </c>
      <c r="B131" s="11" t="s">
        <v>135</v>
      </c>
      <c r="F131" s="12" t="n">
        <f aca="false">N(F60)+N(F61)+N(F62)+N(F63)+N(F64)+N(F65)+N(F66)+N(F67)+N(F68)+N(F69)</f>
        <v>0</v>
      </c>
    </row>
    <row r="132" customFormat="false" ht="15" hidden="false" customHeight="false" outlineLevel="0" collapsed="false">
      <c r="A132" s="11" t="s">
        <v>157</v>
      </c>
      <c r="B132" s="11" t="s">
        <v>279</v>
      </c>
      <c r="F132" s="12" t="n">
        <f aca="false">N(F71)+N(F72)+N(F73)+N(F74)+N(F75)+N(F76)+N(F77)+N(F78)+N(F79)</f>
        <v>0</v>
      </c>
    </row>
    <row r="133" customFormat="false" ht="15" hidden="false" customHeight="false" outlineLevel="0" collapsed="false">
      <c r="A133" s="11" t="s">
        <v>178</v>
      </c>
      <c r="B133" s="11" t="s">
        <v>280</v>
      </c>
      <c r="F133" s="12" t="n">
        <f aca="false">N(F81)+N(F82)+N(F83)+N(F84)+N(F85)+N(F86)+N(F87)</f>
        <v>0</v>
      </c>
    </row>
    <row r="134" customFormat="false" ht="15" hidden="false" customHeight="false" outlineLevel="0" collapsed="false">
      <c r="A134" s="11" t="s">
        <v>196</v>
      </c>
      <c r="B134" s="11" t="s">
        <v>281</v>
      </c>
      <c r="F134" s="12" t="n">
        <f aca="false">N(F89)+N(F90)+N(F91)+N(F92)+N(F93)+N(F94)+N(F95)+N(F96)</f>
        <v>0</v>
      </c>
    </row>
    <row r="135" customFormat="false" ht="15" hidden="false" customHeight="false" outlineLevel="0" collapsed="false">
      <c r="A135" s="11" t="s">
        <v>215</v>
      </c>
      <c r="B135" s="11" t="s">
        <v>282</v>
      </c>
      <c r="F135" s="12" t="n">
        <f aca="false">N(F98)+N(F99)+N(F100)+N(F101)+N(F102)+N(F103)+N(F104)+N(F105)</f>
        <v>0</v>
      </c>
    </row>
    <row r="136" customFormat="false" ht="15" hidden="false" customHeight="false" outlineLevel="0" collapsed="false">
      <c r="A136" s="11" t="s">
        <v>235</v>
      </c>
      <c r="B136" s="11" t="s">
        <v>236</v>
      </c>
      <c r="F136" s="12" t="n">
        <f aca="false">N(F107)+N(F108)+N(F109)+N(F110)+N(F111)+N(F112)+N(F113)</f>
        <v>0</v>
      </c>
    </row>
    <row r="137" customFormat="false" ht="15" hidden="false" customHeight="false" outlineLevel="0" collapsed="false">
      <c r="A137" s="11" t="s">
        <v>251</v>
      </c>
      <c r="B137" s="11" t="s">
        <v>283</v>
      </c>
      <c r="F137" s="12" t="n">
        <f aca="false">N(F115)+N(F116)+N(F117)+N(F118)+N(F119)+N(F120)</f>
        <v>0</v>
      </c>
    </row>
    <row r="138" customFormat="false" ht="15" hidden="false" customHeight="false" outlineLevel="0" collapsed="false">
      <c r="A138" s="11" t="s">
        <v>267</v>
      </c>
      <c r="B138" s="11" t="s">
        <v>268</v>
      </c>
      <c r="F138" s="12" t="n">
        <f aca="false">N(F122)+N(F123)+N(F124)</f>
        <v>0</v>
      </c>
    </row>
    <row r="140" customFormat="false" ht="15" hidden="false" customHeight="false" outlineLevel="0" collapsed="false">
      <c r="B140" s="13" t="s">
        <v>284</v>
      </c>
      <c r="F140" s="14" t="n">
        <f aca="false">SUM(F127:F138)</f>
        <v>0</v>
      </c>
    </row>
    <row r="141" customFormat="false" ht="15" hidden="false" customHeight="false" outlineLevel="0" collapsed="false">
      <c r="B141" s="13" t="s">
        <v>285</v>
      </c>
      <c r="F141" s="15" t="n">
        <v>0.13</v>
      </c>
    </row>
    <row r="142" customFormat="false" ht="15" hidden="false" customHeight="false" outlineLevel="0" collapsed="false">
      <c r="B142" s="13" t="s">
        <v>286</v>
      </c>
      <c r="F142" s="15" t="n">
        <v>0.06</v>
      </c>
    </row>
    <row r="143" customFormat="false" ht="15" hidden="false" customHeight="false" outlineLevel="0" collapsed="false">
      <c r="B143" s="13" t="s">
        <v>287</v>
      </c>
      <c r="F143" s="14" t="n">
        <f aca="false">F140*(F141+F142)</f>
        <v>0</v>
      </c>
    </row>
    <row r="144" customFormat="false" ht="15" hidden="false" customHeight="false" outlineLevel="0" collapsed="false">
      <c r="B144" s="13" t="s">
        <v>288</v>
      </c>
      <c r="F144" s="14" t="n">
        <f aca="false">F140+F143</f>
        <v>0</v>
      </c>
    </row>
    <row r="145" customFormat="false" ht="15" hidden="false" customHeight="false" outlineLevel="0" collapsed="false">
      <c r="B145" s="13" t="s">
        <v>289</v>
      </c>
      <c r="F145" s="15" t="n">
        <v>0.1</v>
      </c>
    </row>
    <row r="146" customFormat="false" ht="15" hidden="false" customHeight="false" outlineLevel="0" collapsed="false">
      <c r="B146" s="13" t="s">
        <v>290</v>
      </c>
      <c r="F146" s="14" t="n">
        <f aca="false">F144*F145</f>
        <v>0</v>
      </c>
    </row>
    <row r="147" customFormat="false" ht="15" hidden="false" customHeight="false" outlineLevel="0" collapsed="false">
      <c r="B147" s="13" t="s">
        <v>291</v>
      </c>
      <c r="F147" s="14" t="n">
        <f aca="false">F144+F146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62"/>
  </cols>
  <sheetData>
    <row r="1" customFormat="false" ht="16.15" hidden="false" customHeight="false" outlineLevel="0" collapsed="false">
      <c r="A1" s="16" t="s">
        <v>292</v>
      </c>
    </row>
    <row r="2" customFormat="false" ht="15" hidden="false" customHeight="false" outlineLevel="0" collapsed="false">
      <c r="A2" s="17" t="s">
        <v>6</v>
      </c>
      <c r="B2" s="17" t="s">
        <v>293</v>
      </c>
      <c r="C2" s="17" t="s">
        <v>294</v>
      </c>
      <c r="D2" s="17" t="s">
        <v>295</v>
      </c>
      <c r="E2" s="17" t="s">
        <v>296</v>
      </c>
    </row>
    <row r="3" customFormat="false" ht="15" hidden="false" customHeight="false" outlineLevel="0" collapsed="false">
      <c r="A3" s="2" t="s">
        <v>297</v>
      </c>
      <c r="B3" s="2" t="s">
        <v>298</v>
      </c>
      <c r="C3" s="2" t="s">
        <v>299</v>
      </c>
      <c r="D3" s="18" t="n">
        <f aca="false">60.8*5.75</f>
        <v>349.6</v>
      </c>
      <c r="E3" s="2" t="s">
        <v>300</v>
      </c>
    </row>
    <row r="4" customFormat="false" ht="15" hidden="false" customHeight="false" outlineLevel="0" collapsed="false">
      <c r="A4" s="2" t="s">
        <v>301</v>
      </c>
      <c r="B4" s="2" t="s">
        <v>59</v>
      </c>
      <c r="C4" s="2" t="s">
        <v>59</v>
      </c>
      <c r="D4" s="18" t="n">
        <f aca="false">25+14+7.5+4</f>
        <v>50.5</v>
      </c>
      <c r="E4" s="2" t="s">
        <v>302</v>
      </c>
    </row>
    <row r="5" customFormat="false" ht="15" hidden="false" customHeight="false" outlineLevel="0" collapsed="false">
      <c r="A5" s="2" t="s">
        <v>303</v>
      </c>
      <c r="B5" s="2" t="s">
        <v>304</v>
      </c>
      <c r="C5" s="2" t="s">
        <v>59</v>
      </c>
      <c r="D5" s="18" t="n">
        <f aca="false">12</f>
        <v>12</v>
      </c>
      <c r="E5" s="2" t="s">
        <v>305</v>
      </c>
    </row>
    <row r="6" customFormat="false" ht="15" hidden="false" customHeight="false" outlineLevel="0" collapsed="false">
      <c r="A6" s="2" t="s">
        <v>306</v>
      </c>
      <c r="B6" s="2" t="s">
        <v>307</v>
      </c>
      <c r="C6" s="2" t="s">
        <v>308</v>
      </c>
      <c r="D6" s="18" t="n">
        <f aca="false">600*0.1</f>
        <v>60</v>
      </c>
      <c r="E6" s="2" t="s">
        <v>309</v>
      </c>
    </row>
    <row r="7" customFormat="false" ht="15" hidden="false" customHeight="false" outlineLevel="0" collapsed="false">
      <c r="A7" s="2" t="s">
        <v>310</v>
      </c>
      <c r="B7" s="2" t="s">
        <v>307</v>
      </c>
      <c r="C7" s="2" t="s">
        <v>308</v>
      </c>
      <c r="D7" s="18" t="n">
        <f aca="false">600*0.1</f>
        <v>60</v>
      </c>
      <c r="E7" s="2" t="s">
        <v>311</v>
      </c>
    </row>
    <row r="8" customFormat="false" ht="15" hidden="false" customHeight="false" outlineLevel="0" collapsed="false">
      <c r="A8" s="2" t="s">
        <v>312</v>
      </c>
      <c r="B8" s="2" t="s">
        <v>313</v>
      </c>
      <c r="C8" s="2" t="s">
        <v>314</v>
      </c>
      <c r="D8" s="18" t="n">
        <f aca="false">3040*0.02</f>
        <v>60.8</v>
      </c>
      <c r="E8" s="2" t="s">
        <v>315</v>
      </c>
    </row>
    <row r="9" customFormat="false" ht="15" hidden="false" customHeight="false" outlineLevel="0" collapsed="false">
      <c r="A9" s="2" t="s">
        <v>316</v>
      </c>
      <c r="B9" s="2" t="s">
        <v>317</v>
      </c>
      <c r="C9" s="2" t="s">
        <v>59</v>
      </c>
      <c r="D9" s="18" t="n">
        <f aca="false">6*7.4</f>
        <v>44.4</v>
      </c>
      <c r="E9" s="2" t="s">
        <v>318</v>
      </c>
    </row>
    <row r="10" customFormat="false" ht="15" hidden="false" customHeight="false" outlineLevel="0" collapsed="false">
      <c r="A10" s="13" t="s">
        <v>319</v>
      </c>
      <c r="D10" s="19" t="n">
        <f aca="false">SUM(D3:D9)</f>
        <v>637.3</v>
      </c>
      <c r="E10" s="13" t="s">
        <v>320</v>
      </c>
    </row>
    <row r="12" customFormat="false" ht="15" hidden="false" customHeight="false" outlineLevel="0" collapsed="false">
      <c r="A12" s="4" t="s">
        <v>321</v>
      </c>
    </row>
    <row r="13" customFormat="false" ht="15" hidden="false" customHeight="false" outlineLevel="0" collapsed="false">
      <c r="A13" s="4" t="s">
        <v>322</v>
      </c>
    </row>
    <row r="14" customFormat="false" ht="15" hidden="false" customHeight="false" outlineLevel="0" collapsed="false">
      <c r="A14" s="4" t="s">
        <v>323</v>
      </c>
    </row>
    <row r="15" customFormat="false" ht="15" hidden="false" customHeight="false" outlineLevel="0" collapsed="false">
      <c r="A15" s="4" t="s">
        <v>324</v>
      </c>
    </row>
    <row r="16" customFormat="false" ht="15" hidden="false" customHeight="false" outlineLevel="0" collapsed="false">
      <c r="A16" s="4" t="s">
        <v>325</v>
      </c>
    </row>
    <row r="17" customFormat="false" ht="15" hidden="false" customHeight="false" outlineLevel="0" collapsed="false">
      <c r="A17" s="4" t="s">
        <v>326</v>
      </c>
    </row>
    <row r="18" customFormat="false" ht="15" hidden="false" customHeight="false" outlineLevel="0" collapsed="false">
      <c r="A18" s="4" t="s">
        <v>327</v>
      </c>
    </row>
    <row r="19" customFormat="false" ht="15" hidden="false" customHeight="false" outlineLevel="0" collapsed="false">
      <c r="A19" s="4" t="s">
        <v>328</v>
      </c>
    </row>
    <row r="20" customFormat="false" ht="15" hidden="false" customHeight="false" outlineLevel="0" collapsed="false">
      <c r="A20" s="4" t="s">
        <v>329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20" t="s">
        <v>330</v>
      </c>
    </row>
    <row r="2" customFormat="false" ht="23.85" hidden="false" customHeight="false" outlineLevel="0" collapsed="false">
      <c r="A2" s="21" t="s">
        <v>331</v>
      </c>
    </row>
    <row r="3" customFormat="false" ht="23.85" hidden="false" customHeight="false" outlineLevel="0" collapsed="false">
      <c r="A3" s="21" t="s">
        <v>332</v>
      </c>
    </row>
    <row r="4" customFormat="false" ht="15" hidden="false" customHeight="false" outlineLevel="0" collapsed="false">
      <c r="A4" s="21" t="s">
        <v>333</v>
      </c>
    </row>
    <row r="5" customFormat="false" ht="23.85" hidden="false" customHeight="false" outlineLevel="0" collapsed="false">
      <c r="A5" s="21" t="s">
        <v>334</v>
      </c>
    </row>
    <row r="6" customFormat="false" ht="23.85" hidden="false" customHeight="false" outlineLevel="0" collapsed="false">
      <c r="A6" s="21" t="s">
        <v>335</v>
      </c>
    </row>
    <row r="7" customFormat="false" ht="23.85" hidden="false" customHeight="false" outlineLevel="0" collapsed="false">
      <c r="A7" s="21" t="s">
        <v>336</v>
      </c>
    </row>
    <row r="8" customFormat="false" ht="15" hidden="false" customHeight="false" outlineLevel="0" collapsed="false">
      <c r="A8" s="21" t="s">
        <v>337</v>
      </c>
    </row>
    <row r="9" customFormat="false" ht="15" hidden="false" customHeight="false" outlineLevel="0" collapsed="false">
      <c r="A9" s="21" t="s">
        <v>338</v>
      </c>
    </row>
    <row r="10" customFormat="false" ht="15" hidden="false" customHeight="false" outlineLevel="0" collapsed="false">
      <c r="A10" s="21" t="s">
        <v>339</v>
      </c>
    </row>
    <row r="11" customFormat="false" ht="23.85" hidden="false" customHeight="false" outlineLevel="0" collapsed="false">
      <c r="A11" s="21" t="s">
        <v>340</v>
      </c>
    </row>
    <row r="12" customFormat="false" ht="23.85" hidden="false" customHeight="false" outlineLevel="0" collapsed="false">
      <c r="A12" s="21" t="s">
        <v>341</v>
      </c>
    </row>
    <row r="13" customFormat="false" ht="23.85" hidden="false" customHeight="false" outlineLevel="0" collapsed="false">
      <c r="A13" s="21" t="s">
        <v>342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2026-09-15T11:11:37Z</dcterms:created>
  <dc:creator>openpyxl</dc:creator>
  <dc:description/>
  <dc:language>en-US</dc:language>
  <cp:lastModifiedBy/>
  <dcterms:modified xsi:type="dcterms:W3CDTF">2026-09-15T11:11:37Z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